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281" windowWidth="19320" windowHeight="11640" tabRatio="952" activeTab="10"/>
  </bookViews>
  <sheets>
    <sheet name="állami szolnok 2007 2008" sheetId="1" r:id="rId1"/>
    <sheet name="Szolnok állami 2007 2008" sheetId="2" r:id="rId2"/>
    <sheet name="ágazati összehasonlító" sheetId="3" r:id="rId3"/>
    <sheet name="Int  2008" sheetId="4" r:id="rId4"/>
    <sheet name="Int  2007" sheetId="5" r:id="rId5"/>
    <sheet name="Int 2006" sheetId="6" r:id="rId6"/>
    <sheet name="Álláshelyek száma" sheetId="7" r:id="rId7"/>
    <sheet name="Üres állás" sheetId="8" r:id="rId8"/>
    <sheet name="ellátottak " sheetId="9" r:id="rId9"/>
    <sheet name="1 ell.jutó 2008." sheetId="10" r:id="rId10"/>
    <sheet name="1 ell.jutó 2007" sheetId="11" r:id="rId11"/>
    <sheet name="1 ell.jutó 2006" sheetId="12" state="hidden" r:id="rId12"/>
    <sheet name="Segédtábla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GDP">'[1]Háttéradatok'!$B$22:$AG$28</definedName>
    <definedName name="gdpp">'[2]Háttéradatok'!$B$22:$AG$28</definedName>
    <definedName name="nep">'[1]Háttéradatok'!$C$29:$AG$32</definedName>
    <definedName name="nép">'[1]Háttéradatok'!$C$29:$AG$32</definedName>
    <definedName name="_xlnm.Print_Titles" localSheetId="11">'1 ell.jutó 2006'!$5:$5</definedName>
    <definedName name="_xlnm.Print_Titles" localSheetId="10">'1 ell.jutó 2007'!$5:$5</definedName>
    <definedName name="_xlnm.Print_Titles" localSheetId="9">'1 ell.jutó 2008.'!$5:$5</definedName>
    <definedName name="_xlnm.Print_Titles" localSheetId="0">'állami szolnok 2007 2008'!$6:$9</definedName>
    <definedName name="_xlnm.Print_Titles" localSheetId="6">'Álláshelyek száma'!$5:$6</definedName>
    <definedName name="_xlnm.Print_Titles" localSheetId="8">'ellátottak '!$4:$5</definedName>
    <definedName name="_xlnm.Print_Titles" localSheetId="4">'Int  2007'!$4:$6</definedName>
    <definedName name="_xlnm.Print_Titles" localSheetId="3">'Int  2008'!$5:$7</definedName>
    <definedName name="_xlnm.Print_Titles" localSheetId="5">'Int 2006'!$5:$7</definedName>
    <definedName name="_xlnm.Print_Titles" localSheetId="12">'Segédtábla'!$5:$7</definedName>
    <definedName name="_xlnm.Print_Titles" localSheetId="1">'Szolnok állami 2007 2008'!$6:$10</definedName>
    <definedName name="_xlnm.Print_Titles" localSheetId="7">'Üres állás'!$5:$6</definedName>
    <definedName name="_xlnm.Print_Area" localSheetId="11">'1 ell.jutó 2006'!$A$1:$N$54</definedName>
    <definedName name="_xlnm.Print_Area" localSheetId="10">'1 ell.jutó 2007'!$A$1:$N$54</definedName>
    <definedName name="_xlnm.Print_Area" localSheetId="9">'1 ell.jutó 2008.'!$A$1:$N$47</definedName>
    <definedName name="_xlnm.Print_Area" localSheetId="2">'ágazati összehasonlító'!$A$1:$H$28</definedName>
    <definedName name="_xlnm.Print_Area" localSheetId="0">'állami szolnok 2007 2008'!$A$1:$L$170</definedName>
    <definedName name="_xlnm.Print_Area" localSheetId="6">'Álláshelyek száma'!$A$1:$F$66</definedName>
    <definedName name="_xlnm.Print_Area" localSheetId="8">'ellátottak '!$A$1:$H$51</definedName>
    <definedName name="_xlnm.Print_Area" localSheetId="4">'Int  2007'!$A$1:$J$47</definedName>
    <definedName name="_xlnm.Print_Area" localSheetId="3">'Int  2008'!$A$1:$J$43</definedName>
    <definedName name="_xlnm.Print_Area" localSheetId="5">'Int 2006'!$A$1:$J$48</definedName>
    <definedName name="_xlnm.Print_Area" localSheetId="12">'Segédtábla'!$A$1:$V$44</definedName>
    <definedName name="_xlnm.Print_Area" localSheetId="1">'Szolnok állami 2007 2008'!$A$1:$L$52</definedName>
    <definedName name="_xlnm.Print_Area" localSheetId="7">'Üres állás'!$A$1:$F$66</definedName>
    <definedName name="xxxxxx">'[1]Háttéradatok'!$C$29:$AG$32</definedName>
  </definedNames>
  <calcPr fullCalcOnLoad="1"/>
</workbook>
</file>

<file path=xl/sharedStrings.xml><?xml version="1.0" encoding="utf-8"?>
<sst xmlns="http://schemas.openxmlformats.org/spreadsheetml/2006/main" count="1252" uniqueCount="572">
  <si>
    <t xml:space="preserve">2007. évi eredeti, várható tényleges és 2008. évben tervezett állami juttatásainak összefoglalása </t>
  </si>
  <si>
    <t>állami támogatásainak 2007. évi eredeti és 2008. évi tervezett előirányzatainak összehasonlítása</t>
  </si>
  <si>
    <t>Szja helyben maradó része</t>
  </si>
  <si>
    <t>Szja normatív módon elosztott része</t>
  </si>
  <si>
    <t>***  Központosított előirányzatok eredei előirányzatban nem szerepelnek</t>
  </si>
  <si>
    <t>Áfa visszatérülés</t>
  </si>
  <si>
    <t>Fiktív saját bevétel</t>
  </si>
  <si>
    <t>Alkalmazottak térítése</t>
  </si>
  <si>
    <t>Áfa</t>
  </si>
  <si>
    <t>Alkalmazottak élelmezése</t>
  </si>
  <si>
    <t>Élelemzés</t>
  </si>
  <si>
    <t>Rovar.tűz,tisztítószer, stb.</t>
  </si>
  <si>
    <t>Betegszabadság,táppénz</t>
  </si>
  <si>
    <t>Fiktív Kiadás összesen</t>
  </si>
  <si>
    <t>Fiktív Támogatás</t>
  </si>
  <si>
    <t>Támogatás változás</t>
  </si>
  <si>
    <t>VÁLTOZÁs</t>
  </si>
  <si>
    <t>Kiadás változás</t>
  </si>
  <si>
    <t>le ISZ</t>
  </si>
  <si>
    <t>Színház</t>
  </si>
  <si>
    <t>Könyvtár</t>
  </si>
  <si>
    <t>PHESZ</t>
  </si>
  <si>
    <t>Tűzoltó</t>
  </si>
  <si>
    <t>Személyi</t>
  </si>
  <si>
    <t>Fiktív személyi</t>
  </si>
  <si>
    <t>tárgyi kiadás</t>
  </si>
  <si>
    <t>fiktív tárgyi kiadás</t>
  </si>
  <si>
    <t>Változott</t>
  </si>
  <si>
    <t>ISZ</t>
  </si>
  <si>
    <t>2006. év terv</t>
  </si>
  <si>
    <t>Széchenyi krt-i Általános Iskola</t>
  </si>
  <si>
    <t>Vásárhelyi Pál Közgazdasági Szakközépiskola</t>
  </si>
  <si>
    <t>2007. évi terv</t>
  </si>
  <si>
    <t>I.sz. Óvodai Intézmény</t>
  </si>
  <si>
    <t>II.sz. Óvodai Intézmény</t>
  </si>
  <si>
    <t>III.sz. Óvodai Intézmény</t>
  </si>
  <si>
    <t>IV.sz. Óvodai Intézmény</t>
  </si>
  <si>
    <t>Egészségügyi Szolgálat</t>
  </si>
  <si>
    <t>Széchenyi krt-i Általános  Iskola</t>
  </si>
  <si>
    <t>Általános iskolák összesen</t>
  </si>
  <si>
    <t>Igazgatás összesen</t>
  </si>
  <si>
    <t>Bartók Béla Zeneiskola</t>
  </si>
  <si>
    <t>Belvárosi Általános Iskola</t>
  </si>
  <si>
    <t>Kassai úti Általános Iskola</t>
  </si>
  <si>
    <t>Újvárosi Általános Iskola</t>
  </si>
  <si>
    <t>II.Rákóczi F.Általános Iskola</t>
  </si>
  <si>
    <t>Szent-Györgyi Albert Általános Iskola</t>
  </si>
  <si>
    <t>Általános iskolák összesen:</t>
  </si>
  <si>
    <t>Verseghy Ferenc Gimnázium</t>
  </si>
  <si>
    <t>Varga Katalin Gimnázium</t>
  </si>
  <si>
    <t>Városi Kollégium</t>
  </si>
  <si>
    <t>Középiskolák összesen:</t>
  </si>
  <si>
    <t>Szolnok városi Óvodák</t>
  </si>
  <si>
    <t>Összesen</t>
  </si>
  <si>
    <t>adatok ezer Ft-ban</t>
  </si>
  <si>
    <t>Szolnok Városi Óvodák</t>
  </si>
  <si>
    <t>Széchenyi krt-i Ált.Iskola, Sportiskola és Alapfokú Művészetoktatási intézmény</t>
  </si>
  <si>
    <t>Intézmény megnevezése</t>
  </si>
  <si>
    <t>Intézményszolgálat</t>
  </si>
  <si>
    <t>Szigligeti Színház</t>
  </si>
  <si>
    <t>Hivatásos Tűzoltóság</t>
  </si>
  <si>
    <t>Mindösszesen:</t>
  </si>
  <si>
    <t>SZMJV Önkormányzat Egészségügyi és Bölcsődei Igazgatósága</t>
  </si>
  <si>
    <t>Fiumei úti Általános Iskola</t>
  </si>
  <si>
    <t>Liget úti Általános Iskola és Előkészítő Szakiskola</t>
  </si>
  <si>
    <t>Összesen:</t>
  </si>
  <si>
    <t>Bartók Béla Alapfokú Művészetoktatási Intézmény</t>
  </si>
  <si>
    <t>PH Ellátó és Szolgáltató Szervezete</t>
  </si>
  <si>
    <t>Szolnok Megyei Jogú Város</t>
  </si>
  <si>
    <t>Mátyás Király Általános Iskola és Alapfokú Művészetoktatási Intézmény</t>
  </si>
  <si>
    <t>Kőrösi Csoma Sándor Általános Iskola és Konstantin Alapfokú Művészetoktatási Intézmény</t>
  </si>
  <si>
    <t>Tiszaparti Gimnázium és Humán Szakközépiskola</t>
  </si>
  <si>
    <t>Széchenyi István Gimnázium és Általános Iskola</t>
  </si>
  <si>
    <t>Egészségügyi és Szociális Szakközép- és Szakiskola és Alternatív Gimnázium</t>
  </si>
  <si>
    <t>Pálfy János Műszeripari és Vegyipari Szakközépiskola</t>
  </si>
  <si>
    <t>Építészeti, Faipari és Környezetgazdálkodási Szakközép - és Szakiskola</t>
  </si>
  <si>
    <t>Vásárhelyi Pál Közgazdasági és Idegenforgalmi Két Tanítási Nyelvű SZKI</t>
  </si>
  <si>
    <t xml:space="preserve">               Támogatás jogcíme</t>
  </si>
  <si>
    <t xml:space="preserve">2005. évi támogatás eredeti előirányzat </t>
  </si>
  <si>
    <t>Állami támogatás</t>
  </si>
  <si>
    <t>SZJA</t>
  </si>
  <si>
    <t>összesen</t>
  </si>
  <si>
    <t>Települési igazgatási és kommunális feladatok</t>
  </si>
  <si>
    <t>Lakott külterületekkel kapcsolatos feladatok</t>
  </si>
  <si>
    <t>Körzeti igazgatási feladatok</t>
  </si>
  <si>
    <t>Üdülőhelyi feladatok</t>
  </si>
  <si>
    <t>Pénzbeni és természetbeni szociális és gyermekjóléti ellátások</t>
  </si>
  <si>
    <t>Lakáshoz jutás feladatai</t>
  </si>
  <si>
    <t>Szociális és gyermekjóléti alapszolgáltatási feladatok</t>
  </si>
  <si>
    <t>Szociális és gyermekjóléti alapszolgáltatás szervezetei</t>
  </si>
  <si>
    <t>Bentlakásos és átmeneti elhelyezést nyújtó ellátás</t>
  </si>
  <si>
    <t>Fogyatékos személyek, pszichiátriai és szenv.betegek bentlakásos int. ell.</t>
  </si>
  <si>
    <t>Gyermekek napközbeni ellátása (Bölcsődei ellátás)</t>
  </si>
  <si>
    <t>Óvodai nevelés</t>
  </si>
  <si>
    <t>Iskolai oktatás</t>
  </si>
  <si>
    <t>Különleges gondozás keretében nyújtott ellátás</t>
  </si>
  <si>
    <t>Alapfokú művészetoktatás</t>
  </si>
  <si>
    <t>Bentlakásos közoktatási intézményi ellátás</t>
  </si>
  <si>
    <t>Hozzájárulás egyéb közoktatási szakmai feladatokhoz</t>
  </si>
  <si>
    <t>Helyi közművelődési és közgyűjteményi feladatok</t>
  </si>
  <si>
    <t>Pedagógiai szakmai feladatokhoz kapcsolódó hozzáj.</t>
  </si>
  <si>
    <t>II.</t>
  </si>
  <si>
    <t>Normatív, kötött felhasználású támogatások:</t>
  </si>
  <si>
    <t xml:space="preserve">1. </t>
  </si>
  <si>
    <t>Kiegészítő támogatás az egyes közoktatási feladatok ellátásához</t>
  </si>
  <si>
    <t>Pedagógus szakvizsga, továbbképzés és felkészülés támogatása</t>
  </si>
  <si>
    <t>Pedagógiai szakszolgálat</t>
  </si>
  <si>
    <t>2.</t>
  </si>
  <si>
    <t>Önkormányzat által szervezett közcélú foglalkoztatás támogatása</t>
  </si>
  <si>
    <t>Szociális továbbképzés és szakvizsga támogatása</t>
  </si>
  <si>
    <t>3.</t>
  </si>
  <si>
    <t>Helyi önkormányzati hivatásos tűzoltóságok támogatása</t>
  </si>
  <si>
    <t>4.</t>
  </si>
  <si>
    <t>Lakossági települési folyékony hulladék ártalmatlanításának tám.</t>
  </si>
  <si>
    <t>Normatív hozzájárulások és kötött felhaszn.támogatások összesen:</t>
  </si>
  <si>
    <t>I-II.</t>
  </si>
  <si>
    <t>III.</t>
  </si>
  <si>
    <t>IV.</t>
  </si>
  <si>
    <t>Színházi támogatás</t>
  </si>
  <si>
    <t xml:space="preserve">B. </t>
  </si>
  <si>
    <t>1.</t>
  </si>
  <si>
    <t xml:space="preserve">3. </t>
  </si>
  <si>
    <t>Központi források mindösszesen:</t>
  </si>
  <si>
    <t>Jogcím</t>
  </si>
  <si>
    <t>Hivatk.a</t>
  </si>
  <si>
    <t>arányok</t>
  </si>
  <si>
    <t>összeg változás</t>
  </si>
  <si>
    <t>tv.3,8.sz.</t>
  </si>
  <si>
    <t xml:space="preserve">összeg </t>
  </si>
  <si>
    <t>mellékl.</t>
  </si>
  <si>
    <t>jogc.-re</t>
  </si>
  <si>
    <t>Települési önkormányzatok feladatai</t>
  </si>
  <si>
    <t>1.a</t>
  </si>
  <si>
    <t>Körzeti igazgatás</t>
  </si>
  <si>
    <t>2.aa</t>
  </si>
  <si>
    <t>Okmányiroda működési kiadásai</t>
  </si>
  <si>
    <t>2.ab</t>
  </si>
  <si>
    <t>Gyámügyi igazgatási feladatok</t>
  </si>
  <si>
    <t>2.ac</t>
  </si>
  <si>
    <t>Építésügyi igazgatási feladatok</t>
  </si>
  <si>
    <t>2.b.</t>
  </si>
  <si>
    <t>Lakott külterülettel kapcsolatos feladatok</t>
  </si>
  <si>
    <t xml:space="preserve">5. </t>
  </si>
  <si>
    <t xml:space="preserve">8. </t>
  </si>
  <si>
    <t>Pénzbeni szociális juttatások</t>
  </si>
  <si>
    <t>9.</t>
  </si>
  <si>
    <t>10.</t>
  </si>
  <si>
    <t>Szociális és gyermekjóléti alapszolgáltatás feladatai</t>
  </si>
  <si>
    <t>11.</t>
  </si>
  <si>
    <t>Szociális és gyermekjóléti alapszolgáltatások általános  feladatai</t>
  </si>
  <si>
    <t>11.ac</t>
  </si>
  <si>
    <t>Szociális étkeztetés</t>
  </si>
  <si>
    <t>11.c</t>
  </si>
  <si>
    <t>Házi segítségnyújtás</t>
  </si>
  <si>
    <t>11.d</t>
  </si>
  <si>
    <t>Tanyagondnoki szolgáltatás</t>
  </si>
  <si>
    <t>11.f.</t>
  </si>
  <si>
    <t>Jelzőrendszeres házi segítségnyújtás</t>
  </si>
  <si>
    <t>11.e</t>
  </si>
  <si>
    <t>Közösségi ellátások</t>
  </si>
  <si>
    <t>11.h</t>
  </si>
  <si>
    <t>Utcai szociális munka</t>
  </si>
  <si>
    <t>11.i</t>
  </si>
  <si>
    <t>Időskorúak, pszichiátriai és szenvedélybetegek, hajléktalanok  nappali intézményi ellátása</t>
  </si>
  <si>
    <t>11.j</t>
  </si>
  <si>
    <t>Pszichiátriai és szenvedélybetegek, hajléktalanok  nappali intézményi ellátása</t>
  </si>
  <si>
    <t>11.k.</t>
  </si>
  <si>
    <t>Fogyatékos személyek nappali intézményi ellátása</t>
  </si>
  <si>
    <t>11.l.</t>
  </si>
  <si>
    <t>Szociális és gyermekvédelmi bentlakásos és átmeneti elhelyezés</t>
  </si>
  <si>
    <t>12.</t>
  </si>
  <si>
    <t>Demens betegek, fogyatékos személyek, pszichiátriai és szenvedélybetegek bentlakásos intézményi ellátása</t>
  </si>
  <si>
    <t>12.ab/1/2/3</t>
  </si>
  <si>
    <t>Demens betegek bentlakásos intézményi ellátása</t>
  </si>
  <si>
    <t>12.ac.</t>
  </si>
  <si>
    <t xml:space="preserve">Átlagos szintű ápolást, gondozást nyújtó ellátás bentlakásos és átmeneti elhelyezést nyújtó szociális intézményekben </t>
  </si>
  <si>
    <t>12.bc</t>
  </si>
  <si>
    <t>Hajléktalanok átmeneti intézményei</t>
  </si>
  <si>
    <t>13.</t>
  </si>
  <si>
    <t>Gyermekek napközbeni ellátása</t>
  </si>
  <si>
    <t>14.</t>
  </si>
  <si>
    <t>Bölcsődei ellátás</t>
  </si>
  <si>
    <t>14.a</t>
  </si>
  <si>
    <t>Ingyenes intézményi étkeztetés</t>
  </si>
  <si>
    <t>14.c</t>
  </si>
  <si>
    <t>15.1.1.</t>
  </si>
  <si>
    <t>15.2</t>
  </si>
  <si>
    <t>15.1.2.</t>
  </si>
  <si>
    <t>Iskolai oktatás 1-4 évfolyamon (2006/2007. tanév 8 hónapra)</t>
  </si>
  <si>
    <t>15.1.2.1.</t>
  </si>
  <si>
    <t>15.2.</t>
  </si>
  <si>
    <t>15.1.2.2.</t>
  </si>
  <si>
    <t>Általános iskolai oktatás 5. évfolyam  (2007/2008. tanév 4 hónapra)</t>
  </si>
  <si>
    <t>Általános iskolai oktatás 6. évfolyam  (2007/2008. tanév 4 hónapra)</t>
  </si>
  <si>
    <t>Általános iskolai oktatás 7-8. évfolyam  (2007/2008. tanév 4 hónapra)</t>
  </si>
  <si>
    <t>15.1.2.3.</t>
  </si>
  <si>
    <t>Szervezett felzárkóztató oktatás 9. évfolyamon</t>
  </si>
  <si>
    <t>Iskolai szakképzés (szakmai elméleti ) (2006/2007. tanév 8 hónapra)</t>
  </si>
  <si>
    <t>15.1.2.4.</t>
  </si>
  <si>
    <t xml:space="preserve">Közoktatási kiegészítő hozzájárulások </t>
  </si>
  <si>
    <t>16.1.1.</t>
  </si>
  <si>
    <t>1. évfolyamos és többévfolyamos képzés közbenső képzési évfolyamai (szakmai gyakorlati képzés)</t>
  </si>
  <si>
    <t>16.1.2.a.</t>
  </si>
  <si>
    <t>1. évfolyamos képzés ha a képzési idő meghaladja az 1 évet (szakmai gyakorlati képzés)</t>
  </si>
  <si>
    <t>16.1.2.b.</t>
  </si>
  <si>
    <t>Záróévfolyamos képzés ha a képzési idő meghaladja az 1 évet (szakmai gyakorlati képzés)</t>
  </si>
  <si>
    <t>16.1.2.c.</t>
  </si>
  <si>
    <t>Tanulószerződés alapján nem helyi önkormányzati intézményben szervezett gyakorlati képzés (szakmai gyakorlati képzés)</t>
  </si>
  <si>
    <t>16.1.2.d.</t>
  </si>
  <si>
    <t>18.</t>
  </si>
  <si>
    <t>16.2.</t>
  </si>
  <si>
    <t>16.2.1.</t>
  </si>
  <si>
    <t>16.2.2.</t>
  </si>
  <si>
    <t>Kollégiumok közoktatási feladatai</t>
  </si>
  <si>
    <t>16.3.</t>
  </si>
  <si>
    <t>16.3.1.</t>
  </si>
  <si>
    <t>16.3.2.</t>
  </si>
  <si>
    <t>17.</t>
  </si>
  <si>
    <t>16.4.</t>
  </si>
  <si>
    <t>16.4.1. a</t>
  </si>
  <si>
    <t>16.4.1.a</t>
  </si>
  <si>
    <t>16.4.1.c.</t>
  </si>
  <si>
    <t>16.4.1.d.</t>
  </si>
  <si>
    <t>16.4.1.e.</t>
  </si>
  <si>
    <t>Korai fejlesztés, gondozás</t>
  </si>
  <si>
    <t>16.4.2.</t>
  </si>
  <si>
    <t>Fejlesztő felkészítés</t>
  </si>
  <si>
    <t>16.4.3.</t>
  </si>
  <si>
    <t>Hozzájárulások egyéb közoktatási nevelési, oktatási feladatokhoz</t>
  </si>
  <si>
    <t>Általános iskolai napközis foglalkozás</t>
  </si>
  <si>
    <t>16.5.a.</t>
  </si>
  <si>
    <t>16.5.b.</t>
  </si>
  <si>
    <t>16.6.a.</t>
  </si>
  <si>
    <t>Nem magyar nyelven folyó nevelés és oktatás, valamint a roma kisebbségi oktatás óvodában</t>
  </si>
  <si>
    <t>16.7.a.</t>
  </si>
  <si>
    <t>Nemzetiségi nyelvű, két tanítási nyelven megszervezett oktatás</t>
  </si>
  <si>
    <t>16.8.2.</t>
  </si>
  <si>
    <t>Nyelvi előkészítő évfolyamon tanulók</t>
  </si>
  <si>
    <t>16.8.3.</t>
  </si>
  <si>
    <t>16.9</t>
  </si>
  <si>
    <t>16.10.b.</t>
  </si>
  <si>
    <t>Egyéb hozzájárulások egyes közoktatási intézményeket fenntartó önkormányzatok feladatellátásához</t>
  </si>
  <si>
    <t>Óvodába, iskolába bejáró gyermekek, tanulók ellátása</t>
  </si>
  <si>
    <t>16.11.1.</t>
  </si>
  <si>
    <t>16.11.1.a</t>
  </si>
  <si>
    <t>16.11.1.b</t>
  </si>
  <si>
    <t>Gyermek- és ifjúságvédelemmel összefüggő juttatások, szolgáltatások</t>
  </si>
  <si>
    <t>Óvodában, iskolában, kollégiumban szervezett kedvezményes étkeztetés</t>
  </si>
  <si>
    <t>17.1.</t>
  </si>
  <si>
    <t>Tanulók ingyenes tankönyvellátása</t>
  </si>
  <si>
    <t>17.2a.</t>
  </si>
  <si>
    <t>Általános hozzájárulás a nappali tanulók tankönyvellátáshoz</t>
  </si>
  <si>
    <t>17.2b</t>
  </si>
  <si>
    <t xml:space="preserve">Normatív hozzájárulások összesen: </t>
  </si>
  <si>
    <t>NORMATÍV, KÖTÖTT FELHASZNÁLÁSÚ TÁMOGATÁSOK</t>
  </si>
  <si>
    <t>Pedagógus szakvizsga, továbbképzés, felkészülés támogatása</t>
  </si>
  <si>
    <t>Önkormányzat által szervezett közfoglalkoztatás támogatása</t>
  </si>
  <si>
    <t>Részösszesen:</t>
  </si>
  <si>
    <t xml:space="preserve">Helyi önkormányzati hivatásos tűzoltóságok támogatásai </t>
  </si>
  <si>
    <t>NORMATÍV, KÖTÖTT FELHASZNÁLÁSÚ TÁMOGATÁSOK ÖSSZESEN:</t>
  </si>
  <si>
    <t>NORMATÍV ÁLLAMI HOZZÁJÁRULÁS ÖSSZESEN:</t>
  </si>
  <si>
    <t>Színház támogatása</t>
  </si>
  <si>
    <t>Támogatások mindösszesen:</t>
  </si>
  <si>
    <t>Szolnok Megyei Jogú Város intézményei költségvetésének forrásösszetétele</t>
  </si>
  <si>
    <t>Intézmények megnevezése</t>
  </si>
  <si>
    <t>Normatív állami hozzájárulás</t>
  </si>
  <si>
    <t>Intézményi</t>
  </si>
  <si>
    <t>Önkormányzati</t>
  </si>
  <si>
    <t>Kiadás összesen</t>
  </si>
  <si>
    <t>Kötött felhasználású</t>
  </si>
  <si>
    <t>Megoszlás %</t>
  </si>
  <si>
    <t>Nem kötött felhasználású</t>
  </si>
  <si>
    <t>Saját bevétel</t>
  </si>
  <si>
    <t>Támogatás</t>
  </si>
  <si>
    <t>Kötött</t>
  </si>
  <si>
    <t>Nem kötött</t>
  </si>
  <si>
    <t>Óvodák összesen:</t>
  </si>
  <si>
    <t>Kodály Zoltán Ének-zenei Általános Iskola és Tallinn Alapfokú Művészetoktatási Intézmény</t>
  </si>
  <si>
    <t>Szandaszőlősi Általános Iskola, Művelődési Ház és Alapfokú Művészetoktatási Intézmény</t>
  </si>
  <si>
    <t xml:space="preserve">Városi Pedagógiai Szakszolgálat </t>
  </si>
  <si>
    <t>Általános Iskolák összesen:</t>
  </si>
  <si>
    <t xml:space="preserve">Széchenyi István Gimnázium és Általános Iskola </t>
  </si>
  <si>
    <t>Gimnáziumok összesen:</t>
  </si>
  <si>
    <t xml:space="preserve">Gépipari, Közlekedési Szakközép- és Szakiskola </t>
  </si>
  <si>
    <t>Kereskedelmi és Vendéglátóipari Szakközép - és Szakiskola</t>
  </si>
  <si>
    <t>Ruhaipari  Szakközép- és Szakiskola</t>
  </si>
  <si>
    <t>Kollégium összesen:</t>
  </si>
  <si>
    <t>Egyesített Szociális Intézmény</t>
  </si>
  <si>
    <t>Bölcsődei Igazgatóság</t>
  </si>
  <si>
    <t>"Liget Otthon" Fogyatékos Személyek Ápoló, Gondozó Otthona és Nappali Intézménye</t>
  </si>
  <si>
    <t>Humán Szolgáltató Központ</t>
  </si>
  <si>
    <t>Szociális összesen:</t>
  </si>
  <si>
    <t>eltérés:</t>
  </si>
  <si>
    <t>ágazat - terület</t>
  </si>
  <si>
    <t>változás (4-2 oszlopok)</t>
  </si>
  <si>
    <t>változás (4-3 oszlopok)</t>
  </si>
  <si>
    <t>%</t>
  </si>
  <si>
    <t>bérfejlesztés forrásszükséglete</t>
  </si>
  <si>
    <t>egyenleg</t>
  </si>
  <si>
    <t>állami juttatások növekedése</t>
  </si>
  <si>
    <t>céljelleg</t>
  </si>
  <si>
    <t>együtt</t>
  </si>
  <si>
    <t>visszafizetés</t>
  </si>
  <si>
    <t>visszafizetési kötelezettség teljesítése</t>
  </si>
  <si>
    <t>céljellegű támogatás:kötött felhasználású</t>
  </si>
  <si>
    <t>céljellegű támogatás: színház</t>
  </si>
  <si>
    <t>céljellegű támogatás:tűzoltóság</t>
  </si>
  <si>
    <t>céljellegű támogatások:együtt</t>
  </si>
  <si>
    <t>adatok fő-ben</t>
  </si>
  <si>
    <t>2004. év</t>
  </si>
  <si>
    <t>2005. év</t>
  </si>
  <si>
    <t>2006. év</t>
  </si>
  <si>
    <t>2007. év</t>
  </si>
  <si>
    <t>Kommunális program</t>
  </si>
  <si>
    <t>Csarnok és Piac Intézmény</t>
  </si>
  <si>
    <t>Városi Tűzoltóság</t>
  </si>
  <si>
    <t>Kommunális összesen:</t>
  </si>
  <si>
    <t>Szociális, egészségügyi ellátás</t>
  </si>
  <si>
    <t>Szociális és Egészségügyi int. összesen:</t>
  </si>
  <si>
    <t>Szolnok Megyei Jogú Város Intézményszolgálata</t>
  </si>
  <si>
    <t>Oktatás-nevelés</t>
  </si>
  <si>
    <t>I. sz. Óvodai Igazgatóság</t>
  </si>
  <si>
    <t>II. sz. Óvodai Igazgatóság</t>
  </si>
  <si>
    <t>III. sz. Óvodai Igazgatóság</t>
  </si>
  <si>
    <t>IV. sz. Óvodai Igazgatóság</t>
  </si>
  <si>
    <t xml:space="preserve"> </t>
  </si>
  <si>
    <t>Kodály Z. Ének- zenei Általános Iskola és Tallinn Alapfokú Művészetoktatási Intézmény</t>
  </si>
  <si>
    <t>II. Rákóczi Ferenc  Általános Iskola</t>
  </si>
  <si>
    <t>Tallinn Általános és Művészetoktatási Intézmény</t>
  </si>
  <si>
    <t>Herman Ottó Általános Iskola</t>
  </si>
  <si>
    <t>Eötvös József Általános Iskola</t>
  </si>
  <si>
    <t>Városi Pedagógiai Szakszolgálat</t>
  </si>
  <si>
    <t>Kölcsey Ferenc Általános Iskola és Alternatív Gimnázium</t>
  </si>
  <si>
    <t>Egészségügyi és Szoc. Szakközép- és Szakiskola</t>
  </si>
  <si>
    <t>Közművelődés</t>
  </si>
  <si>
    <t xml:space="preserve">Hild Viktor Városi Könyvtár és Közművelődési Intézmény </t>
  </si>
  <si>
    <t>Közművelődés összesen:</t>
  </si>
  <si>
    <t>Igazgatás</t>
  </si>
  <si>
    <t>Igazgatás összesen:</t>
  </si>
  <si>
    <t>Álláshelyek száma</t>
  </si>
  <si>
    <t>A normatív állami támogatások igénylésénél figyelembevett számított intézményi létszám</t>
  </si>
  <si>
    <t xml:space="preserve">Ellátottak száma </t>
  </si>
  <si>
    <t xml:space="preserve">2004. év  </t>
  </si>
  <si>
    <t xml:space="preserve">2005. év </t>
  </si>
  <si>
    <t xml:space="preserve">2006. év  </t>
  </si>
  <si>
    <t>2007.év</t>
  </si>
  <si>
    <t>Szolnok Megyei Jogú Város költségvetési intézményeinek</t>
  </si>
  <si>
    <t>Kiadások összesen   (ezer Ft)</t>
  </si>
  <si>
    <t>Tárgyi feltételeket  biztosító egyéb kiadás  (ezer Ft)</t>
  </si>
  <si>
    <t>Személyi juttatások   (ezer Ft)</t>
  </si>
  <si>
    <t>Ellátotti létszám  (fő)</t>
  </si>
  <si>
    <t>1 ellátottra jutó kiadások  (Ft-ban)</t>
  </si>
  <si>
    <t>Átlagtól való eltérés</t>
  </si>
  <si>
    <t>1 ellátottra jutó személyi (Ft-ban)</t>
  </si>
  <si>
    <t>Dolgozói létszám   (fő)</t>
  </si>
  <si>
    <t>1 dolgozóra jutó személyi (Ft-ban)</t>
  </si>
  <si>
    <t>xxxxx</t>
  </si>
  <si>
    <t>SZMJV Intézményszolgálata</t>
  </si>
  <si>
    <t>Hild Viktor Városi Könyvtár és Közműv. Intézmény</t>
  </si>
  <si>
    <t>PHESZ.</t>
  </si>
  <si>
    <t>igazgatás-kommunális-üdülőhelyi fa.,sport fa.</t>
  </si>
  <si>
    <t>szociális - egészségügy</t>
  </si>
  <si>
    <t xml:space="preserve">közművelődés </t>
  </si>
  <si>
    <t>kötött felhasználású</t>
  </si>
  <si>
    <t>színház támogatás</t>
  </si>
  <si>
    <t>tűzoltóság támogatás</t>
  </si>
  <si>
    <t>helyben maradó szja</t>
  </si>
  <si>
    <t>2008. év</t>
  </si>
  <si>
    <t>2007/2008 tanév</t>
  </si>
  <si>
    <t>2008/2009 tanév</t>
  </si>
  <si>
    <t xml:space="preserve"> 2004-2008. években</t>
  </si>
  <si>
    <t>intézményi  álláshelyeinek száma 2004-2008. években</t>
  </si>
  <si>
    <t>intézményi üres álláshelyeinek száma 2004-2008. években</t>
  </si>
  <si>
    <t>2008. évi terv</t>
  </si>
  <si>
    <t>Itt a saját bevételbe nincs benne az élelmezés!!!!!!!!!!</t>
  </si>
  <si>
    <t>Saját bevétel (2.mell.szerint</t>
  </si>
  <si>
    <t>Élelmezés</t>
  </si>
  <si>
    <t>Bevétel</t>
  </si>
  <si>
    <t>Élelmzés</t>
  </si>
  <si>
    <t xml:space="preserve">Áfa </t>
  </si>
  <si>
    <t>Települési-üzemeltetési , igazgatási és sport feladatok</t>
  </si>
  <si>
    <t>Óvodai nevelés 1. nevelési évben (1-8 hóra)</t>
  </si>
  <si>
    <t>Óvodai nevelés 2-3. nevelési évben (1-8 hóra)</t>
  </si>
  <si>
    <t>Általános iskolai oktatás 1. évfolyam (1-8 hónapra)</t>
  </si>
  <si>
    <t>Általános iskolai oktatás 2-3. évfolyam (1-8 hónapra)</t>
  </si>
  <si>
    <t>Általános iskolai oktatás 4. évfolyam (1-8 hónapra)</t>
  </si>
  <si>
    <t>Iskolai oktatás 5-8 évfolyamon (2006/2007. tanév 8 hónapra)</t>
  </si>
  <si>
    <t>Általános iskolai oktatás 5. évfolyam (1-8 hónapra)</t>
  </si>
  <si>
    <t>Általános iskolai oktatás 6. évfolyam (1-8 hónapra)</t>
  </si>
  <si>
    <t>Általános iskolai oktatás 7-8. évfolyam (1-8 hónapra)</t>
  </si>
  <si>
    <t>Általános iskolai oktatás 5.-6. évfolyam (1-4 hónapra)</t>
  </si>
  <si>
    <t>Általános iskolai oktatás 7-8. évfolyam (1-4 hónapra)</t>
  </si>
  <si>
    <t>Iskolai oktatás 9-13 évfolyamon  (2006/2007. tanév 8 hónapra)</t>
  </si>
  <si>
    <t>Szakközépiskolai képzés 9. évfolyam (1-8 hónapra)</t>
  </si>
  <si>
    <t>Szakközépiskolai képzés 10. évfolyam (1-8 hónapra)</t>
  </si>
  <si>
    <t>Szakközépiskolai képzés 11-13. évfolyam (1-8 hónapra)</t>
  </si>
  <si>
    <t>Hátrányos Helyzetű Tanulók Arany János Teherséggondozó Programon résztvevők (2006/2007. tanévben csak  8 hónapra)</t>
  </si>
  <si>
    <t>Szakmai elméleti képzés (felzárkóztató 9. évf., szakiskola 1/11évf., szakközépiskola 1/13. évf.) (1-8 hónapra)</t>
  </si>
  <si>
    <t>Szakmai elméleti képzés (szakiskola 1/12. évf.tól, szakközépiskola 1/14. évfolyamától  (1-8 hónapra)</t>
  </si>
  <si>
    <t>Iskolai gyak. oktatás, szakisk.és szki. 9-10 évf.</t>
  </si>
  <si>
    <t>Kollégiumi,externátusi nevelés, ellátás</t>
  </si>
  <si>
    <t>Hátrányos Helyzetű Tanulók Arany János Teherséggondozó Programja keretében kollégiumban elhelyezett tanulók</t>
  </si>
  <si>
    <t>Kollégiumi, externátusi nevelés, ellátás (1-8 hóra)</t>
  </si>
  <si>
    <t>Hátrányos Helyzetű Tanulók Arany János Tehetséggondozó Programja keretében kollégiumban elhelyezett tanulók (1-8. hóra)</t>
  </si>
  <si>
    <t>Iskolaotthonos oktatás általános iskola 1-4 évfolyamán</t>
  </si>
  <si>
    <t>Kollégiumi, diákotthoni lakhatási feltételek megteremtése</t>
  </si>
  <si>
    <t>Helyben maradó szja 8%</t>
  </si>
  <si>
    <r>
      <t xml:space="preserve">Okmányirodák működése és gyámügyi igazgatási feladatok </t>
    </r>
    <r>
      <rPr>
        <i/>
        <sz val="10"/>
        <rFont val="Times New Roman CE"/>
        <family val="0"/>
      </rPr>
      <t>alap-hozzájárulás</t>
    </r>
  </si>
  <si>
    <r>
      <t xml:space="preserve">Sajátos nevelési igényű gyermekek/tanulók (Beszéd- és az enyhe értelmi fogyatékos,a pszichés fejlődés zavara miatta nevelési, tanulási folyamatban tartósan akadályozott gyermekek,tanulók) </t>
    </r>
    <r>
      <rPr>
        <b/>
        <sz val="9"/>
        <rFont val="Times New Roman"/>
        <family val="1"/>
      </rPr>
      <t>integrált</t>
    </r>
    <r>
      <rPr>
        <sz val="9"/>
        <rFont val="Times New Roman"/>
        <family val="1"/>
      </rPr>
      <t xml:space="preserve"> csoportban/osztályban (2006/2007. 8 hónpra)</t>
    </r>
  </si>
  <si>
    <r>
      <t xml:space="preserve">Sajátos nevelési igényű gyermekek/tanulók (Beszéd- és az enyhe értelmi fogyatékos  gyermekek,tanulók) </t>
    </r>
    <r>
      <rPr>
        <b/>
        <sz val="9"/>
        <rFont val="Times New Roman"/>
        <family val="1"/>
      </rPr>
      <t>külön szervezett csoportban/osztályban</t>
    </r>
  </si>
  <si>
    <t>Sorszám</t>
  </si>
  <si>
    <t xml:space="preserve">Változás %-a </t>
  </si>
  <si>
    <t>I</t>
  </si>
  <si>
    <t>Helyi önkormányzatok normativ hozzájárulásai</t>
  </si>
  <si>
    <t>Hozzájárulás szociális jellegű ellátotti jutt.Gy.és ifj.véd.jutt.</t>
  </si>
  <si>
    <t>Személyi jövedelemadó bevétel</t>
  </si>
  <si>
    <t>jó</t>
  </si>
  <si>
    <t xml:space="preserve"> Szolnok Megyei Jogú Város </t>
  </si>
  <si>
    <t>2007. évi módosított és a 2008. évi várható állami hozzájárulásának jogcímei és összegei</t>
  </si>
  <si>
    <t>Ft/mutató     2008. év</t>
  </si>
  <si>
    <t>1.a.</t>
  </si>
  <si>
    <t>2.aa.</t>
  </si>
  <si>
    <t>2.ab.</t>
  </si>
  <si>
    <t>2.ac.</t>
  </si>
  <si>
    <t>8.</t>
  </si>
  <si>
    <t>12.ab(2)</t>
  </si>
  <si>
    <t>Óvodai nevelés (2006/2007. tanév 8 hónapra)</t>
  </si>
  <si>
    <t>Óvodai nevelés 1. nevelési év  (2007/2008. tanév 4 hónapra)</t>
  </si>
  <si>
    <t>Óvodai nevelés 2-3. nevelési év  (2007/2008. tanév 4 hónapra)</t>
  </si>
  <si>
    <t>15.2.(a3)</t>
  </si>
  <si>
    <t>15.2.(a4)</t>
  </si>
  <si>
    <t>Óvodai nevelés 1-2 nevelési évben (9-12. hóra)</t>
  </si>
  <si>
    <t>15.a.(3)</t>
  </si>
  <si>
    <t>Óvodai nevelés 3. nevelési évben (9-12. hóra)</t>
  </si>
  <si>
    <t>15.a.(4)</t>
  </si>
  <si>
    <t>Általános iskolai oktatás 1. évfolyam (2007/2008. tanév 9-12.hónapra)</t>
  </si>
  <si>
    <t>Általános iskolai oktatás 2-3. évfolyam (2007/2008. tanév 9-12. hónapra)</t>
  </si>
  <si>
    <t>Általános iskolai oktatás 4. évfolyam (2007/2008. tanév 9-12. hónapra)</t>
  </si>
  <si>
    <t>15.2.(b1)</t>
  </si>
  <si>
    <t>15.2.(b2)</t>
  </si>
  <si>
    <t>15.2.(b3)</t>
  </si>
  <si>
    <t>Általános iskolai oktatás 1-2 évfolyam (9-12.hónapra)</t>
  </si>
  <si>
    <t>15.b(1)</t>
  </si>
  <si>
    <t>Általános iskolai oktatás 3. évfolyam (9-12.hónapra)</t>
  </si>
  <si>
    <t>15.b(2)</t>
  </si>
  <si>
    <t>Általános iskolai oktatás 4. évfolyam (9-12. hónapra)</t>
  </si>
  <si>
    <t>15.b(3)</t>
  </si>
  <si>
    <t>15.2.(b4)</t>
  </si>
  <si>
    <t>15.2.(b5)</t>
  </si>
  <si>
    <t>15.2.(b6)</t>
  </si>
  <si>
    <t>15.b(4)</t>
  </si>
  <si>
    <t>15.b(5)</t>
  </si>
  <si>
    <t>Szakközépiskolai képzés 9. évfolyam (2007/2008. tanév 9-12. hónapra)</t>
  </si>
  <si>
    <t>Szakközépiskolai képzés 10. évfolyam (2007/2008. tanév 9-12.hónapra)</t>
  </si>
  <si>
    <t>Szakközépiskolai képzés 11-13. évfolyam (2007/2008. tanév 9-12.hónapra)</t>
  </si>
  <si>
    <t>15.2(c1)</t>
  </si>
  <si>
    <t>15.2(c2)</t>
  </si>
  <si>
    <t>15.2(c3)</t>
  </si>
  <si>
    <t>Szakközépiskolai képzés 9-10. évfolyam (9-12. hónapra)</t>
  </si>
  <si>
    <t>15.c(1)</t>
  </si>
  <si>
    <t>Szakközépiskolai képzés 11-13. évfolyam (9-12.hónapra)</t>
  </si>
  <si>
    <t>15.c(2)</t>
  </si>
  <si>
    <t>Iskolai szakképzés (szakmai elméleti ) (2007/2008. tanév 9-12. hónapra)</t>
  </si>
  <si>
    <t>15.2(d1)</t>
  </si>
  <si>
    <t>15.2(d2)</t>
  </si>
  <si>
    <t>Szakmai elméleti képzés (Felzárkóztató 9. évfolyam,
szakiskola, szakközépiskola első-második szakképzési évfolyama)  (9-12. hónapra)</t>
  </si>
  <si>
    <t>15.d(1)</t>
  </si>
  <si>
    <t>Szakmai elméleti képzés (Szakiskola, szakközépiskola harmadik és további szakképzési évfolyama) (9-12. hónapra)</t>
  </si>
  <si>
    <t>15.d(2)</t>
  </si>
  <si>
    <t>Alapfokú Művéaszetoktatás Zeneművészeti ág (2006/2007. tanév 1- 8 hónapra)</t>
  </si>
  <si>
    <t>Képző- és iparművészeti, táncművészeti, szín- és bábművészeti ág (2006/2007.1- 8 hónapra)</t>
  </si>
  <si>
    <t>Alapfokú Művészetoktatás Zeneművészeti ág (2007/2008. 9-12. hónapra)</t>
  </si>
  <si>
    <t>Képző- és iparművészeti, táncművészeti, szín- és bábművészeti ág (2007/2008. 9-12. hónapra)</t>
  </si>
  <si>
    <t>Alapfokú Művészetoktatás Zeneművészeti ág (1-8 hónapra)</t>
  </si>
  <si>
    <t>16.2.1.(1)</t>
  </si>
  <si>
    <t>Alapfokú Művészetoktatás Képző- és iparművészeti, táncművészeti, szín- és bábművészeti ág (1-8 hónapra) minősített intézményben</t>
  </si>
  <si>
    <t>16.2.2.(1)</t>
  </si>
  <si>
    <t>Alapfokú Művészetoktatás Képző- és iparművészeti, táncművészeti, szín- és bábművészeti ág (1-8 hónapra) nem minősített intézményben</t>
  </si>
  <si>
    <t>16.2.2.(2)</t>
  </si>
  <si>
    <t>Alapfokú művészetoktatás (Zeneművészeti ág előképző, alapképző és továbbképző évfolyama) (9-12.hónapra)</t>
  </si>
  <si>
    <t>15.e(3)</t>
  </si>
  <si>
    <t>Alapfokú művészetoktatás (Képző- és iparművészeti, táncművészeti, szín- és bábművészeti ág előképző, alapképző és továbbképző évfolyama) (9-12.hónapra)</t>
  </si>
  <si>
    <t>15.e.</t>
  </si>
  <si>
    <t>16.3.1.(4)</t>
  </si>
  <si>
    <t>Kollégiumi, externátusi nevelésre, oktatásra szervezett foglalkoztatási csoportok  (9-12.hónapra)</t>
  </si>
  <si>
    <t>15.f.(4)</t>
  </si>
  <si>
    <t>Sajátos nevelési igényű gyermekek (magántanulók) (2006/2007. 1-8 hónapra)</t>
  </si>
  <si>
    <t>Sajátos nevelési igényű gyermekek (magántanulók) (2007/2008. 9-12. hónapra)</t>
  </si>
  <si>
    <t>Sajátos nevelési igényű gyermekek/tanulók (Testi, érzékszervi és a középsúlyos értelmi fogyatékos, továbbá az autista gyermekek, tanulók) (2006/2007.1-8.hónapra)</t>
  </si>
  <si>
    <t>Sajátos nevelési igényű gyermekek/tanulók (Testi, érzékszervi és a középsúlyos értelmi fogyatékos, továbbá az autista gyermekek, tanulók) (2007/2008.9-12. hónapra)</t>
  </si>
  <si>
    <r>
      <t xml:space="preserve">Sajátos nevelési igényű gyermekek/tanulók (Beszéd- és az enyhe értelmi fogyatékos gyermekek,tanulók) </t>
    </r>
    <r>
      <rPr>
        <b/>
        <sz val="9"/>
        <rFont val="Times New Roman"/>
        <family val="1"/>
      </rPr>
      <t>integrált</t>
    </r>
    <r>
      <rPr>
        <sz val="9"/>
        <rFont val="Times New Roman"/>
        <family val="1"/>
      </rPr>
      <t xml:space="preserve"> csoportban/osztályban (2007/2008.9-12. hónapra)</t>
    </r>
  </si>
  <si>
    <r>
      <t xml:space="preserve">Sajátos nevelési igényű gyermekek/tanulók (Beszéd- és az enyhe értelmi fogyatékos,a pszichés fejlődés zavara miatta nevelési, tanulási folyamatban tartósan akadályozott gyermekek,tanulók) </t>
    </r>
    <r>
      <rPr>
        <b/>
        <sz val="9"/>
        <rFont val="Times New Roman"/>
        <family val="1"/>
      </rPr>
      <t>külön szervezett csoportban/osztályban (1-8 hónapra)</t>
    </r>
  </si>
  <si>
    <r>
      <t xml:space="preserve">Beszédfogyatékos, enyhe értelmi fogyetékos, viselkedés fejlődésének organikus okokra visszavezethető, és nem visszavezethető tartós és súlyos rendellenessége miatt sajátos nevelési igényű gyermekek, tanulók </t>
    </r>
    <r>
      <rPr>
        <b/>
        <sz val="9"/>
        <rFont val="Times New Roman"/>
        <family val="1"/>
      </rPr>
      <t>(9-12.hónapra)</t>
    </r>
  </si>
  <si>
    <t>16.2.1.d</t>
  </si>
  <si>
    <r>
      <t>Beszédfogyatékos, enyhe értelmi fogyetékos, viselkedés fejlődésének organikus okokra visszavezethetően tartós és súlyos rendellenessége miatt sajátos nevelési igényű gyermekek, tanulók</t>
    </r>
    <r>
      <rPr>
        <b/>
        <sz val="9"/>
        <rFont val="Times New Roman"/>
        <family val="1"/>
      </rPr>
      <t xml:space="preserve"> (9-12.hónapra)</t>
    </r>
  </si>
  <si>
    <t>16.2.1.e</t>
  </si>
  <si>
    <t>Általános iskolai napközis foglalkozás (1-8. hónapra)</t>
  </si>
  <si>
    <t>1-4. évfolyamos napközis foglalkoztatás (1-4 hónapra)</t>
  </si>
  <si>
    <t>15.g.(1)</t>
  </si>
  <si>
    <t>5-8. évfolyamos napközis/tanulószobai foglalkoztatás (1-4 hónapra)</t>
  </si>
  <si>
    <t>15.g.(2)</t>
  </si>
  <si>
    <t>Iskolaotthonos oktatás általános iskola 1-4. évfolyamán (1-8 hónapra)</t>
  </si>
  <si>
    <t>1-2. évfolyamon iskolaotthonos oktatás (1-4 hónapra)</t>
  </si>
  <si>
    <t>15.g.(3)</t>
  </si>
  <si>
    <t>3. évfolyamon iskolaotthonos oktatás (1-4 hónapra)</t>
  </si>
  <si>
    <t>15.g.(4)</t>
  </si>
  <si>
    <t>4. évfolyamon iskolaotthonos oktatás (1-4 hónapra)</t>
  </si>
  <si>
    <t>15.g.(5)</t>
  </si>
  <si>
    <t>Képességkibontakoztató felkészítésben résztvevő nappali tanulók (2006/2007.tanév 1-8.hónapra)</t>
  </si>
  <si>
    <t>16.8.(2)</t>
  </si>
  <si>
    <t>16.8.(3)</t>
  </si>
  <si>
    <t>Hozzájárulás pedagógiai szakmai szolgáltatások igénybevételéhez (2007. év 1-8 hónapra)</t>
  </si>
  <si>
    <r>
      <t xml:space="preserve">Egyes pedagógiai programok támogatása (Arany János program) (2007/2008. tanév 1-8 hónapra) </t>
    </r>
    <r>
      <rPr>
        <sz val="10"/>
        <rFont val="Times New Roman CE"/>
        <family val="0"/>
      </rPr>
      <t xml:space="preserve"> Középiskolai</t>
    </r>
  </si>
  <si>
    <r>
      <t xml:space="preserve">Egyes pedagógiai programok támogatása (Arany János program) (2008/2009. tanév 9-12 hónapra) / </t>
    </r>
    <r>
      <rPr>
        <sz val="10"/>
        <rFont val="Times New Roman CE"/>
        <family val="0"/>
      </rPr>
      <t>(2007/2008.1- 8 .hónapra)  Középiskolai</t>
    </r>
  </si>
  <si>
    <t>16.5.1.b(1)</t>
  </si>
  <si>
    <r>
      <t xml:space="preserve">Egyes pedagógiai programok támogatása (Arany János program) </t>
    </r>
    <r>
      <rPr>
        <sz val="10"/>
        <rFont val="Times New Roman CE"/>
        <family val="0"/>
      </rPr>
      <t>(2007/2008.9-12. hónapra)  Kollégiumi</t>
    </r>
  </si>
  <si>
    <t>16.5.1.c.</t>
  </si>
  <si>
    <t>Pedagógiai módszerek támogatása Minősített Alapfokú Művészetoktatáson zeneművészeti ág (9-12. hónapra)</t>
  </si>
  <si>
    <t xml:space="preserve"> 16.5.2.a</t>
  </si>
  <si>
    <t xml:space="preserve">Pedagógiai módszerek támogatása Minősített Képző- és iparművészeti, táncművészeti, szín- és bábművészeti ágon( 9-12. hónapra) </t>
  </si>
  <si>
    <t xml:space="preserve"> 16.5.2.b</t>
  </si>
  <si>
    <t>Középiskolába, szakiskolába bejáró tanulók(1-8.hónapra)</t>
  </si>
  <si>
    <t>16.11.1..</t>
  </si>
  <si>
    <t>Középiskolába, szakiskolába bejáró tanulók (9-12.hónapra)</t>
  </si>
  <si>
    <t>16.6.1..</t>
  </si>
  <si>
    <t>Óvodába, általános iskolába bejáró gyermekek, tanulók ellátása (2006/2007. tanévben 1-8. hónapra)</t>
  </si>
  <si>
    <t>17.1.(1)</t>
  </si>
  <si>
    <t xml:space="preserve">5. osztályos, rendszeres gyermekvédelmi kedv-ben részesülő ingyenes étkeztetése </t>
  </si>
  <si>
    <t>17.1.b</t>
  </si>
  <si>
    <t>17.2.a.</t>
  </si>
  <si>
    <t>17.2.b.</t>
  </si>
  <si>
    <t>17.3.(1)</t>
  </si>
  <si>
    <t>8.I.1.</t>
  </si>
  <si>
    <t>8.I.3.</t>
  </si>
  <si>
    <t>8.II.2.</t>
  </si>
  <si>
    <t>8.II.3.</t>
  </si>
  <si>
    <t>8.III.</t>
  </si>
  <si>
    <t>Nappali szociális intézményi ellátás (15. Hajléktalanok átmeneti intézményei)</t>
  </si>
  <si>
    <t>Központosított előirányzatok ***</t>
  </si>
  <si>
    <t>adatok Ft-ban</t>
  </si>
  <si>
    <t>Differenciált hozzájárulás egyes közokt.int.fenntartó önk.(Bejárók)</t>
  </si>
  <si>
    <t xml:space="preserve">oktatás -nevelés -települési </t>
  </si>
  <si>
    <t>2007. évi tervezett eredeti támogatás</t>
  </si>
  <si>
    <t xml:space="preserve">2007. évi várható tényleges támogatás  </t>
  </si>
  <si>
    <t xml:space="preserve">2008. évi várható tervezett támogatás </t>
  </si>
  <si>
    <t>összeg</t>
  </si>
  <si>
    <t xml:space="preserve">Egészségügyi Szolgálat </t>
  </si>
  <si>
    <t>1 ellátottra jutó tárgyi feltételeket  biztosító kiadás           (Ft-ban)</t>
  </si>
  <si>
    <t>Ft/mutató     2007. év</t>
  </si>
  <si>
    <t>norm.növ      %</t>
  </si>
  <si>
    <t>naturália növekedés                %</t>
  </si>
  <si>
    <t>naturális mutató                            (fő)</t>
  </si>
  <si>
    <t>2008. évi eredeti előirányzata</t>
  </si>
  <si>
    <t>2007. évi eredeti előirányzata</t>
  </si>
  <si>
    <t xml:space="preserve">1 ellátottra jutó személyi és működési kiadásai 2007. évben </t>
  </si>
  <si>
    <t xml:space="preserve">1 ellátottra jutó személyi és működési kiadásai 2006. évben </t>
  </si>
  <si>
    <t xml:space="preserve">1 ellátottra jutó személyi és működési kiadásai 2008. évben </t>
  </si>
  <si>
    <t>Kiadások összesen                   (ezer Ft)</t>
  </si>
  <si>
    <t>1 ellátottra jutó tárgyi feltételeket  biztosító kiadás                    (Ft-ban)</t>
  </si>
  <si>
    <t>1 ellátottra jutó tárgyi feltételeket  biztosító kiadás                  (Ft-ban)</t>
  </si>
  <si>
    <t xml:space="preserve">Liget úti Általános Iskola, Előkészítő és Speciális Szakiskola </t>
  </si>
  <si>
    <t xml:space="preserve">Újvárosi Általános Iskola </t>
  </si>
  <si>
    <t>Széchenyi krt-i Általános Iskola, Sportiskola és Alapfokú Művészetoktatási intézmény</t>
  </si>
  <si>
    <t>II. Rákóczi Ferenc Általános Iskola</t>
  </si>
  <si>
    <t>Széchenyi krt-i Általános Iskola, Sportiskola és Alapfokú Művészetoktatási Intézmény</t>
  </si>
  <si>
    <t xml:space="preserve">Szolnok Városi Pedagógiai Szakszolgálat </t>
  </si>
  <si>
    <t>Üres álláshelyek száma</t>
  </si>
  <si>
    <t>A települési önkormányzatok jövedelemdifferenciálódásának mérséklése</t>
  </si>
  <si>
    <t xml:space="preserve">2008. évi támogatás várható előirányzata </t>
  </si>
  <si>
    <t>2007. évi támogatás eredeti előirányzata</t>
  </si>
  <si>
    <t>Megoszlás     %</t>
  </si>
  <si>
    <t>Kiadások összesen        (ezer Ft)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</si>
</sst>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#,###.00"/>
    <numFmt numFmtId="167" formatCode="#,##0_ ;[Red]\-#,##0\ "/>
    <numFmt numFmtId="168" formatCode="_-* #,##0\ _F_t_-;\-* #,##0\ _F_t_-;_-* &quot;-&quot;??\ _F_t_-;_-@_-"/>
    <numFmt numFmtId="169" formatCode="#,###.0"/>
    <numFmt numFmtId="170" formatCode="#"/>
    <numFmt numFmtId="171" formatCode="#,###.000"/>
    <numFmt numFmtId="172" formatCode="0.0"/>
    <numFmt numFmtId="173" formatCode="0.000"/>
    <numFmt numFmtId="174" formatCode="_-* #,##0.000\ _F_t_-;\-* #,##0.000\ _F_t_-;_-* &quot;-&quot;??\ _F_t_-;_-@_-"/>
    <numFmt numFmtId="175" formatCode="#,###.0000"/>
    <numFmt numFmtId="176" formatCode="#,###.00000"/>
    <numFmt numFmtId="177" formatCode="#,###.000000"/>
    <numFmt numFmtId="178" formatCode="#,##0.0\ _F_t;[Red]#,##0.0\ _F_t"/>
    <numFmt numFmtId="179" formatCode="_-* #,##0.00_-;\-* #,##0.00_-;_-* &quot;-&quot;??_-;_-@_-"/>
    <numFmt numFmtId="180" formatCode="#,##0.000"/>
    <numFmt numFmtId="181" formatCode="#,##0.0_ ;[Red]\-#,##0.0\ "/>
    <numFmt numFmtId="182" formatCode="0.000000"/>
    <numFmt numFmtId="183" formatCode="0.00000"/>
    <numFmt numFmtId="184" formatCode="0.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_-* #,##0.0\ _F_t_-;\-* #,##0.0\ _F_t_-;_-* &quot;-&quot;??\ _F_t_-;_-@_-"/>
    <numFmt numFmtId="189" formatCode="#,##0_ ;\-#,##0\ "/>
    <numFmt numFmtId="190" formatCode="yyyy\.mm\.dd"/>
    <numFmt numFmtId="191" formatCode="0.0%"/>
    <numFmt numFmtId="192" formatCode="#,###.0000000"/>
    <numFmt numFmtId="193" formatCode="#,###.00000000"/>
    <numFmt numFmtId="194" formatCode="0.000%"/>
    <numFmt numFmtId="195" formatCode="#,##0.0000"/>
    <numFmt numFmtId="196" formatCode="#,##0.00000"/>
    <numFmt numFmtId="197" formatCode="#,##0.000000"/>
    <numFmt numFmtId="198" formatCode="#,##0.000000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sz val="12"/>
      <name val="Times New Roman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8"/>
      <name val="Times New Roman"/>
      <family val="0"/>
    </font>
    <font>
      <b/>
      <sz val="10"/>
      <color indexed="10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8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870">
    <xf numFmtId="0" fontId="0" fillId="0" borderId="0" xfId="0" applyAlignment="1">
      <alignment/>
    </xf>
    <xf numFmtId="3" fontId="1" fillId="0" borderId="0" xfId="58" applyNumberFormat="1" applyFont="1" applyFill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4" fontId="1" fillId="0" borderId="0" xfId="58" applyNumberFormat="1" applyFont="1" applyFill="1" applyAlignment="1">
      <alignment vertical="center"/>
      <protection/>
    </xf>
    <xf numFmtId="3" fontId="3" fillId="0" borderId="0" xfId="58" applyNumberFormat="1" applyFont="1" applyFill="1" applyAlignment="1">
      <alignment vertical="center"/>
      <protection/>
    </xf>
    <xf numFmtId="3" fontId="18" fillId="0" borderId="0" xfId="58" applyNumberFormat="1" applyFont="1" applyFill="1" applyAlignment="1">
      <alignment vertical="center"/>
      <protection/>
    </xf>
    <xf numFmtId="3" fontId="15" fillId="0" borderId="0" xfId="58" applyNumberFormat="1" applyFont="1" applyFill="1" applyAlignment="1">
      <alignment vertical="center"/>
      <protection/>
    </xf>
    <xf numFmtId="3" fontId="3" fillId="0" borderId="10" xfId="58" applyNumberFormat="1" applyFont="1" applyFill="1" applyBorder="1" applyAlignment="1">
      <alignment vertical="center"/>
      <protection/>
    </xf>
    <xf numFmtId="3" fontId="1" fillId="0" borderId="10" xfId="58" applyNumberFormat="1" applyFont="1" applyFill="1" applyBorder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1" fillId="0" borderId="0" xfId="66" applyFont="1" applyAlignment="1">
      <alignment vertical="center"/>
      <protection/>
    </xf>
    <xf numFmtId="3" fontId="1" fillId="0" borderId="0" xfId="66" applyNumberFormat="1" applyFont="1" applyAlignment="1">
      <alignment vertical="center"/>
      <protection/>
    </xf>
    <xf numFmtId="165" fontId="1" fillId="0" borderId="0" xfId="66" applyNumberFormat="1" applyFont="1" applyAlignment="1">
      <alignment vertical="center"/>
      <protection/>
    </xf>
    <xf numFmtId="3" fontId="1" fillId="0" borderId="0" xfId="66" applyNumberFormat="1" applyFont="1" applyAlignment="1">
      <alignment horizontal="right" vertical="center"/>
      <protection/>
    </xf>
    <xf numFmtId="165" fontId="1" fillId="0" borderId="0" xfId="66" applyNumberFormat="1" applyFont="1" applyAlignment="1">
      <alignment horizontal="right"/>
      <protection/>
    </xf>
    <xf numFmtId="0" fontId="3" fillId="0" borderId="0" xfId="66" applyFont="1" applyAlignment="1">
      <alignment vertical="center"/>
      <protection/>
    </xf>
    <xf numFmtId="3" fontId="3" fillId="0" borderId="11" xfId="70" applyNumberFormat="1" applyFont="1" applyBorder="1" applyAlignment="1">
      <alignment vertical="center" wrapText="1"/>
      <protection/>
    </xf>
    <xf numFmtId="0" fontId="18" fillId="0" borderId="0" xfId="66" applyFont="1" applyAlignment="1">
      <alignment vertical="center"/>
      <protection/>
    </xf>
    <xf numFmtId="0" fontId="1" fillId="0" borderId="0" xfId="66" applyFont="1" applyAlignment="1">
      <alignment horizontal="right" vertical="center"/>
      <protection/>
    </xf>
    <xf numFmtId="0" fontId="1" fillId="0" borderId="0" xfId="76" applyFont="1" applyAlignment="1">
      <alignment vertical="center"/>
      <protection/>
    </xf>
    <xf numFmtId="0" fontId="1" fillId="0" borderId="0" xfId="76" applyFont="1" applyAlignment="1">
      <alignment vertical="center"/>
      <protection/>
    </xf>
    <xf numFmtId="0" fontId="1" fillId="0" borderId="0" xfId="76" applyFont="1" applyAlignment="1">
      <alignment vertical="center" wrapText="1"/>
      <protection/>
    </xf>
    <xf numFmtId="172" fontId="1" fillId="0" borderId="0" xfId="76" applyNumberFormat="1" applyFont="1" applyAlignment="1">
      <alignment vertical="center" wrapText="1"/>
      <protection/>
    </xf>
    <xf numFmtId="172" fontId="1" fillId="0" borderId="0" xfId="76" applyNumberFormat="1" applyFont="1" applyAlignment="1">
      <alignment vertical="center"/>
      <protection/>
    </xf>
    <xf numFmtId="4" fontId="1" fillId="0" borderId="0" xfId="76" applyNumberFormat="1" applyFont="1" applyAlignment="1">
      <alignment vertical="center"/>
      <protection/>
    </xf>
    <xf numFmtId="0" fontId="4" fillId="0" borderId="0" xfId="76" applyFont="1" applyAlignment="1">
      <alignment vertical="center"/>
      <protection/>
    </xf>
    <xf numFmtId="0" fontId="3" fillId="0" borderId="12" xfId="76" applyFont="1" applyBorder="1" applyAlignment="1">
      <alignment vertical="center" wrapText="1"/>
      <protection/>
    </xf>
    <xf numFmtId="2" fontId="1" fillId="0" borderId="0" xfId="76" applyNumberFormat="1" applyFont="1" applyAlignment="1">
      <alignment vertical="center"/>
      <protection/>
    </xf>
    <xf numFmtId="0" fontId="8" fillId="0" borderId="0" xfId="76" applyFont="1" applyBorder="1" applyAlignment="1">
      <alignment vertical="center"/>
      <protection/>
    </xf>
    <xf numFmtId="0" fontId="22" fillId="0" borderId="0" xfId="76" applyFont="1" applyBorder="1" applyAlignment="1">
      <alignment horizontal="center" vertical="center"/>
      <protection/>
    </xf>
    <xf numFmtId="0" fontId="1" fillId="0" borderId="0" xfId="76" applyFont="1" applyFill="1" applyAlignment="1">
      <alignment vertical="center" wrapText="1"/>
      <protection/>
    </xf>
    <xf numFmtId="0" fontId="22" fillId="0" borderId="0" xfId="76" applyFont="1" applyBorder="1" applyAlignment="1">
      <alignment vertical="center"/>
      <protection/>
    </xf>
    <xf numFmtId="0" fontId="25" fillId="0" borderId="0" xfId="76" applyFont="1" applyBorder="1" applyAlignment="1">
      <alignment vertical="center"/>
      <protection/>
    </xf>
    <xf numFmtId="0" fontId="8" fillId="0" borderId="0" xfId="76" applyFont="1" applyAlignment="1">
      <alignment vertical="center"/>
      <protection/>
    </xf>
    <xf numFmtId="165" fontId="1" fillId="0" borderId="0" xfId="76" applyNumberFormat="1" applyFont="1" applyAlignment="1">
      <alignment vertical="center"/>
      <protection/>
    </xf>
    <xf numFmtId="164" fontId="9" fillId="0" borderId="0" xfId="76" applyNumberFormat="1" applyFont="1" applyAlignment="1">
      <alignment vertical="center"/>
      <protection/>
    </xf>
    <xf numFmtId="164" fontId="9" fillId="0" borderId="0" xfId="76" applyNumberFormat="1" applyFont="1" applyAlignment="1">
      <alignment vertical="center"/>
      <protection/>
    </xf>
    <xf numFmtId="164" fontId="9" fillId="0" borderId="0" xfId="76" applyNumberFormat="1" applyFont="1" applyFill="1" applyAlignment="1">
      <alignment vertical="center" wrapText="1"/>
      <protection/>
    </xf>
    <xf numFmtId="164" fontId="9" fillId="0" borderId="0" xfId="76" applyNumberFormat="1" applyFont="1" applyAlignment="1">
      <alignment horizontal="right" vertical="center"/>
      <protection/>
    </xf>
    <xf numFmtId="164" fontId="4" fillId="0" borderId="0" xfId="76" applyNumberFormat="1" applyFont="1" applyAlignment="1">
      <alignment vertical="center"/>
      <protection/>
    </xf>
    <xf numFmtId="164" fontId="21" fillId="0" borderId="0" xfId="76" applyNumberFormat="1" applyFont="1" applyAlignment="1">
      <alignment vertical="center"/>
      <protection/>
    </xf>
    <xf numFmtId="164" fontId="4" fillId="0" borderId="0" xfId="69" applyNumberFormat="1" applyFont="1" applyFill="1" applyAlignment="1">
      <alignment vertical="center"/>
      <protection/>
    </xf>
    <xf numFmtId="164" fontId="4" fillId="0" borderId="0" xfId="69" applyNumberFormat="1" applyFont="1" applyFill="1" applyAlignment="1">
      <alignment vertical="center"/>
      <protection/>
    </xf>
    <xf numFmtId="164" fontId="5" fillId="0" borderId="0" xfId="69" applyNumberFormat="1" applyFont="1" applyFill="1" applyAlignment="1">
      <alignment horizontal="center" vertical="center"/>
      <protection/>
    </xf>
    <xf numFmtId="164" fontId="5" fillId="0" borderId="12" xfId="76" applyNumberFormat="1" applyFont="1" applyBorder="1" applyAlignment="1">
      <alignment horizontal="center" vertical="center" wrapText="1"/>
      <protection/>
    </xf>
    <xf numFmtId="164" fontId="24" fillId="0" borderId="13" xfId="69" applyNumberFormat="1" applyFont="1" applyFill="1" applyBorder="1" applyAlignment="1">
      <alignment horizontal="center" vertical="center" wrapText="1"/>
      <protection/>
    </xf>
    <xf numFmtId="164" fontId="24" fillId="0" borderId="14" xfId="69" applyNumberFormat="1" applyFont="1" applyFill="1" applyBorder="1" applyAlignment="1">
      <alignment horizontal="center" vertical="center" wrapText="1"/>
      <protection/>
    </xf>
    <xf numFmtId="164" fontId="4" fillId="0" borderId="15" xfId="69" applyNumberFormat="1" applyFont="1" applyFill="1" applyBorder="1" applyAlignment="1">
      <alignment horizontal="right" vertical="center" wrapText="1"/>
      <protection/>
    </xf>
    <xf numFmtId="164" fontId="23" fillId="0" borderId="16" xfId="69" applyNumberFormat="1" applyFont="1" applyFill="1" applyBorder="1" applyAlignment="1">
      <alignment horizontal="left" vertical="center"/>
      <protection/>
    </xf>
    <xf numFmtId="164" fontId="4" fillId="0" borderId="17" xfId="69" applyNumberFormat="1" applyFont="1" applyFill="1" applyBorder="1" applyAlignment="1">
      <alignment horizontal="right" vertical="center" wrapText="1"/>
      <protection/>
    </xf>
    <xf numFmtId="164" fontId="4" fillId="0" borderId="17" xfId="69" applyNumberFormat="1" applyFont="1" applyFill="1" applyBorder="1" applyAlignment="1">
      <alignment horizontal="right" vertical="center" wrapText="1"/>
      <protection/>
    </xf>
    <xf numFmtId="164" fontId="4" fillId="0" borderId="18" xfId="69" applyNumberFormat="1" applyFont="1" applyFill="1" applyBorder="1" applyAlignment="1">
      <alignment horizontal="right" vertical="center" wrapText="1"/>
      <protection/>
    </xf>
    <xf numFmtId="164" fontId="5" fillId="0" borderId="12" xfId="76" applyNumberFormat="1" applyFont="1" applyBorder="1" applyAlignment="1">
      <alignment vertical="center" wrapText="1"/>
      <protection/>
    </xf>
    <xf numFmtId="164" fontId="5" fillId="0" borderId="13" xfId="69" applyNumberFormat="1" applyFont="1" applyFill="1" applyBorder="1" applyAlignment="1">
      <alignment horizontal="right" vertical="center" wrapText="1"/>
      <protection/>
    </xf>
    <xf numFmtId="164" fontId="5" fillId="0" borderId="13" xfId="69" applyNumberFormat="1" applyFont="1" applyFill="1" applyBorder="1" applyAlignment="1">
      <alignment vertical="center"/>
      <protection/>
    </xf>
    <xf numFmtId="164" fontId="5" fillId="0" borderId="13" xfId="69" applyNumberFormat="1" applyFont="1" applyFill="1" applyBorder="1" applyAlignment="1">
      <alignment horizontal="center" vertical="center"/>
      <protection/>
    </xf>
    <xf numFmtId="164" fontId="5" fillId="0" borderId="14" xfId="69" applyNumberFormat="1" applyFont="1" applyFill="1" applyBorder="1" applyAlignment="1">
      <alignment horizontal="center" vertical="center"/>
      <protection/>
    </xf>
    <xf numFmtId="164" fontId="4" fillId="0" borderId="19" xfId="70" applyNumberFormat="1" applyFont="1" applyFill="1" applyBorder="1" applyAlignment="1">
      <alignment vertical="center"/>
      <protection/>
    </xf>
    <xf numFmtId="164" fontId="4" fillId="0" borderId="20" xfId="69" applyNumberFormat="1" applyFont="1" applyFill="1" applyBorder="1" applyAlignment="1">
      <alignment horizontal="right" vertical="center"/>
      <protection/>
    </xf>
    <xf numFmtId="164" fontId="4" fillId="0" borderId="20" xfId="69" applyNumberFormat="1" applyFont="1" applyFill="1" applyBorder="1" applyAlignment="1">
      <alignment horizontal="right" vertical="center" wrapText="1"/>
      <protection/>
    </xf>
    <xf numFmtId="164" fontId="4" fillId="0" borderId="20" xfId="73" applyNumberFormat="1" applyFont="1" applyFill="1" applyBorder="1" applyAlignment="1">
      <alignment horizontal="right" vertical="center"/>
      <protection/>
    </xf>
    <xf numFmtId="164" fontId="4" fillId="0" borderId="21" xfId="69" applyNumberFormat="1" applyFont="1" applyFill="1" applyBorder="1" applyAlignment="1">
      <alignment horizontal="right" vertical="center"/>
      <protection/>
    </xf>
    <xf numFmtId="164" fontId="4" fillId="0" borderId="19" xfId="75" applyNumberFormat="1" applyFont="1" applyFill="1" applyBorder="1" applyAlignment="1">
      <alignment horizontal="left" vertical="center" wrapText="1"/>
      <protection/>
    </xf>
    <xf numFmtId="164" fontId="24" fillId="0" borderId="12" xfId="70" applyNumberFormat="1" applyFont="1" applyFill="1" applyBorder="1" applyAlignment="1">
      <alignment horizontal="left" vertical="center"/>
      <protection/>
    </xf>
    <xf numFmtId="164" fontId="5" fillId="0" borderId="13" xfId="69" applyNumberFormat="1" applyFont="1" applyFill="1" applyBorder="1" applyAlignment="1">
      <alignment horizontal="right" vertical="center" wrapText="1"/>
      <protection/>
    </xf>
    <xf numFmtId="164" fontId="4" fillId="0" borderId="22" xfId="76" applyNumberFormat="1" applyFont="1" applyBorder="1" applyAlignment="1">
      <alignment vertical="center" wrapText="1"/>
      <protection/>
    </xf>
    <xf numFmtId="164" fontId="23" fillId="0" borderId="15" xfId="68" applyNumberFormat="1" applyFont="1" applyFill="1" applyBorder="1" applyAlignment="1">
      <alignment vertical="center"/>
      <protection/>
    </xf>
    <xf numFmtId="164" fontId="4" fillId="0" borderId="15" xfId="69" applyNumberFormat="1" applyFont="1" applyFill="1" applyBorder="1" applyAlignment="1">
      <alignment vertical="center"/>
      <protection/>
    </xf>
    <xf numFmtId="164" fontId="23" fillId="0" borderId="15" xfId="76" applyNumberFormat="1" applyFont="1" applyBorder="1" applyAlignment="1">
      <alignment vertical="center"/>
      <protection/>
    </xf>
    <xf numFmtId="164" fontId="4" fillId="0" borderId="23" xfId="69" applyNumberFormat="1" applyFont="1" applyFill="1" applyBorder="1" applyAlignment="1">
      <alignment vertical="center"/>
      <protection/>
    </xf>
    <xf numFmtId="164" fontId="4" fillId="0" borderId="20" xfId="69" applyNumberFormat="1" applyFont="1" applyFill="1" applyBorder="1" applyAlignment="1">
      <alignment vertical="center"/>
      <protection/>
    </xf>
    <xf numFmtId="164" fontId="23" fillId="0" borderId="20" xfId="76" applyNumberFormat="1" applyFont="1" applyBorder="1" applyAlignment="1">
      <alignment vertical="center"/>
      <protection/>
    </xf>
    <xf numFmtId="164" fontId="4" fillId="0" borderId="21" xfId="69" applyNumberFormat="1" applyFont="1" applyFill="1" applyBorder="1" applyAlignment="1">
      <alignment vertical="center"/>
      <protection/>
    </xf>
    <xf numFmtId="164" fontId="4" fillId="0" borderId="17" xfId="69" applyNumberFormat="1" applyFont="1" applyFill="1" applyBorder="1" applyAlignment="1">
      <alignment vertical="center"/>
      <protection/>
    </xf>
    <xf numFmtId="164" fontId="23" fillId="0" borderId="17" xfId="76" applyNumberFormat="1" applyFont="1" applyBorder="1" applyAlignment="1">
      <alignment vertical="center"/>
      <protection/>
    </xf>
    <xf numFmtId="164" fontId="4" fillId="0" borderId="18" xfId="69" applyNumberFormat="1" applyFont="1" applyFill="1" applyBorder="1" applyAlignment="1">
      <alignment vertical="center"/>
      <protection/>
    </xf>
    <xf numFmtId="164" fontId="5" fillId="0" borderId="12" xfId="70" applyNumberFormat="1" applyFont="1" applyFill="1" applyBorder="1" applyAlignment="1">
      <alignment horizontal="left" vertical="center"/>
      <protection/>
    </xf>
    <xf numFmtId="164" fontId="4" fillId="0" borderId="19" xfId="59" applyNumberFormat="1" applyFont="1" applyBorder="1" applyAlignment="1">
      <alignment vertical="center" wrapText="1"/>
      <protection/>
    </xf>
    <xf numFmtId="164" fontId="4" fillId="0" borderId="15" xfId="67" applyNumberFormat="1" applyFont="1" applyBorder="1" applyAlignment="1">
      <alignment vertical="center"/>
      <protection/>
    </xf>
    <xf numFmtId="164" fontId="4" fillId="0" borderId="22" xfId="59" applyNumberFormat="1" applyFont="1" applyBorder="1" applyAlignment="1">
      <alignment vertical="center" wrapText="1"/>
      <protection/>
    </xf>
    <xf numFmtId="164" fontId="4" fillId="0" borderId="20" xfId="67" applyNumberFormat="1" applyFont="1" applyBorder="1" applyAlignment="1">
      <alignment vertical="center"/>
      <protection/>
    </xf>
    <xf numFmtId="164" fontId="4" fillId="0" borderId="22" xfId="76" applyNumberFormat="1" applyFont="1" applyBorder="1" applyAlignment="1">
      <alignment vertical="center" wrapText="1"/>
      <protection/>
    </xf>
    <xf numFmtId="164" fontId="23" fillId="0" borderId="20" xfId="76" applyNumberFormat="1" applyFont="1" applyBorder="1" applyAlignment="1">
      <alignment vertical="center"/>
      <protection/>
    </xf>
    <xf numFmtId="164" fontId="4" fillId="0" borderId="22" xfId="75" applyNumberFormat="1" applyFont="1" applyFill="1" applyBorder="1" applyAlignment="1">
      <alignment horizontal="left" vertical="center" wrapText="1"/>
      <protection/>
    </xf>
    <xf numFmtId="164" fontId="23" fillId="0" borderId="16" xfId="70" applyNumberFormat="1" applyFont="1" applyFill="1" applyBorder="1" applyAlignment="1">
      <alignment vertical="center"/>
      <protection/>
    </xf>
    <xf numFmtId="164" fontId="4" fillId="0" borderId="17" xfId="67" applyNumberFormat="1" applyFont="1" applyBorder="1" applyAlignment="1">
      <alignment vertical="center"/>
      <protection/>
    </xf>
    <xf numFmtId="164" fontId="4" fillId="0" borderId="19" xfId="76" applyNumberFormat="1" applyFont="1" applyBorder="1" applyAlignment="1">
      <alignment vertical="center" wrapText="1"/>
      <protection/>
    </xf>
    <xf numFmtId="164" fontId="4" fillId="0" borderId="22" xfId="70" applyNumberFormat="1" applyFont="1" applyBorder="1" applyAlignment="1">
      <alignment vertical="center" wrapText="1"/>
      <protection/>
    </xf>
    <xf numFmtId="164" fontId="4" fillId="0" borderId="22" xfId="59" applyNumberFormat="1" applyFont="1" applyBorder="1" applyAlignment="1">
      <alignment vertical="center" wrapText="1"/>
      <protection/>
    </xf>
    <xf numFmtId="164" fontId="4" fillId="0" borderId="22" xfId="70" applyNumberFormat="1" applyFont="1" applyBorder="1" applyAlignment="1">
      <alignment vertical="center" wrapText="1"/>
      <protection/>
    </xf>
    <xf numFmtId="164" fontId="4" fillId="0" borderId="16" xfId="70" applyNumberFormat="1" applyFont="1" applyBorder="1" applyAlignment="1">
      <alignment vertical="center" wrapText="1"/>
      <protection/>
    </xf>
    <xf numFmtId="164" fontId="4" fillId="0" borderId="16" xfId="70" applyNumberFormat="1" applyFont="1" applyFill="1" applyBorder="1" applyAlignment="1">
      <alignment vertical="center"/>
      <protection/>
    </xf>
    <xf numFmtId="164" fontId="4" fillId="0" borderId="15" xfId="69" applyNumberFormat="1" applyFont="1" applyFill="1" applyBorder="1" applyAlignment="1">
      <alignment vertical="center" wrapText="1"/>
      <protection/>
    </xf>
    <xf numFmtId="164" fontId="4" fillId="0" borderId="15" xfId="69" applyNumberFormat="1" applyFont="1" applyFill="1" applyBorder="1" applyAlignment="1">
      <alignment horizontal="center" vertical="center"/>
      <protection/>
    </xf>
    <xf numFmtId="164" fontId="4" fillId="0" borderId="16" xfId="76" applyNumberFormat="1" applyFont="1" applyBorder="1" applyAlignment="1">
      <alignment vertical="center" wrapText="1"/>
      <protection/>
    </xf>
    <xf numFmtId="164" fontId="4" fillId="0" borderId="17" xfId="67" applyNumberFormat="1" applyFont="1" applyFill="1" applyBorder="1" applyAlignment="1">
      <alignment vertical="center"/>
      <protection/>
    </xf>
    <xf numFmtId="164" fontId="5" fillId="0" borderId="17" xfId="69" applyNumberFormat="1" applyFont="1" applyFill="1" applyBorder="1" applyAlignment="1">
      <alignment vertical="center"/>
      <protection/>
    </xf>
    <xf numFmtId="164" fontId="5" fillId="0" borderId="17" xfId="69" applyNumberFormat="1" applyFont="1" applyFill="1" applyBorder="1" applyAlignment="1">
      <alignment horizontal="center" vertical="center"/>
      <protection/>
    </xf>
    <xf numFmtId="164" fontId="4" fillId="0" borderId="24" xfId="76" applyNumberFormat="1" applyFont="1" applyBorder="1" applyAlignment="1">
      <alignment vertical="center" wrapText="1"/>
      <protection/>
    </xf>
    <xf numFmtId="164" fontId="4" fillId="0" borderId="25" xfId="69" applyNumberFormat="1" applyFont="1" applyFill="1" applyBorder="1" applyAlignment="1">
      <alignment horizontal="right" vertical="center"/>
      <protection/>
    </xf>
    <xf numFmtId="164" fontId="4" fillId="0" borderId="25" xfId="69" applyNumberFormat="1" applyFont="1" applyFill="1" applyBorder="1" applyAlignment="1">
      <alignment horizontal="center" vertical="center"/>
      <protection/>
    </xf>
    <xf numFmtId="164" fontId="5" fillId="0" borderId="13" xfId="69" applyNumberFormat="1" applyFont="1" applyFill="1" applyBorder="1" applyAlignment="1">
      <alignment horizontal="right" vertical="center"/>
      <protection/>
    </xf>
    <xf numFmtId="164" fontId="24" fillId="0" borderId="26" xfId="70" applyNumberFormat="1" applyFont="1" applyFill="1" applyBorder="1" applyAlignment="1">
      <alignment horizontal="left" vertical="center"/>
      <protection/>
    </xf>
    <xf numFmtId="164" fontId="5" fillId="0" borderId="27" xfId="69" applyNumberFormat="1" applyFont="1" applyFill="1" applyBorder="1" applyAlignment="1">
      <alignment horizontal="right" vertical="center"/>
      <protection/>
    </xf>
    <xf numFmtId="164" fontId="5" fillId="0" borderId="27" xfId="69" applyNumberFormat="1" applyFont="1" applyFill="1" applyBorder="1" applyAlignment="1">
      <alignment vertical="center"/>
      <protection/>
    </xf>
    <xf numFmtId="164" fontId="5" fillId="0" borderId="27" xfId="69" applyNumberFormat="1" applyFont="1" applyFill="1" applyBorder="1" applyAlignment="1">
      <alignment horizontal="center" vertical="center"/>
      <protection/>
    </xf>
    <xf numFmtId="164" fontId="5" fillId="0" borderId="28" xfId="69" applyNumberFormat="1" applyFont="1" applyFill="1" applyBorder="1" applyAlignment="1">
      <alignment horizontal="center" vertical="center"/>
      <protection/>
    </xf>
    <xf numFmtId="164" fontId="4" fillId="0" borderId="0" xfId="64" applyNumberFormat="1" applyFont="1" applyFill="1" applyAlignment="1">
      <alignment vertical="center"/>
      <protection/>
    </xf>
    <xf numFmtId="164" fontId="4" fillId="0" borderId="0" xfId="69" applyNumberFormat="1" applyFont="1" applyFill="1" applyAlignment="1">
      <alignment horizontal="right" vertical="center"/>
      <protection/>
    </xf>
    <xf numFmtId="3" fontId="8" fillId="0" borderId="0" xfId="72" applyNumberFormat="1" applyFont="1" applyFill="1" applyBorder="1" applyAlignment="1">
      <alignment horizontal="left" vertical="center"/>
      <protection/>
    </xf>
    <xf numFmtId="164" fontId="1" fillId="0" borderId="29" xfId="75" applyNumberFormat="1" applyFont="1" applyFill="1" applyBorder="1" applyAlignment="1">
      <alignment horizontal="left" vertical="center" wrapText="1"/>
      <protection/>
    </xf>
    <xf numFmtId="3" fontId="1" fillId="0" borderId="30" xfId="67" applyNumberFormat="1" applyFont="1" applyFill="1" applyBorder="1" applyAlignment="1">
      <alignment vertical="center" wrapText="1"/>
      <protection/>
    </xf>
    <xf numFmtId="164" fontId="1" fillId="0" borderId="30" xfId="75" applyNumberFormat="1" applyFont="1" applyFill="1" applyBorder="1" applyAlignment="1">
      <alignment horizontal="left" vertical="center" wrapText="1"/>
      <protection/>
    </xf>
    <xf numFmtId="3" fontId="1" fillId="0" borderId="30" xfId="70" applyNumberFormat="1" applyFont="1" applyBorder="1" applyAlignment="1">
      <alignment vertical="center" wrapText="1"/>
      <protection/>
    </xf>
    <xf numFmtId="164" fontId="4" fillId="0" borderId="22" xfId="70" applyNumberFormat="1" applyFont="1" applyFill="1" applyBorder="1" applyAlignment="1">
      <alignment vertical="center" wrapText="1"/>
      <protection/>
    </xf>
    <xf numFmtId="4" fontId="26" fillId="0" borderId="0" xfId="0" applyNumberFormat="1" applyFont="1" applyFill="1" applyBorder="1" applyAlignment="1">
      <alignment vertical="center"/>
    </xf>
    <xf numFmtId="4" fontId="5" fillId="0" borderId="13" xfId="69" applyNumberFormat="1" applyFont="1" applyFill="1" applyBorder="1" applyAlignment="1">
      <alignment horizontal="right" vertical="center" wrapText="1"/>
      <protection/>
    </xf>
    <xf numFmtId="4" fontId="4" fillId="0" borderId="15" xfId="76" applyNumberFormat="1" applyFont="1" applyBorder="1" applyAlignment="1">
      <alignment vertical="center"/>
      <protection/>
    </xf>
    <xf numFmtId="4" fontId="5" fillId="0" borderId="13" xfId="69" applyNumberFormat="1" applyFont="1" applyFill="1" applyBorder="1" applyAlignment="1">
      <alignment vertical="center"/>
      <protection/>
    </xf>
    <xf numFmtId="4" fontId="4" fillId="0" borderId="20" xfId="76" applyNumberFormat="1" applyFont="1" applyBorder="1" applyAlignment="1">
      <alignment vertical="center"/>
      <protection/>
    </xf>
    <xf numFmtId="4" fontId="23" fillId="0" borderId="17" xfId="68" applyNumberFormat="1" applyFont="1" applyFill="1" applyBorder="1" applyAlignment="1">
      <alignment vertical="center"/>
      <protection/>
    </xf>
    <xf numFmtId="4" fontId="23" fillId="0" borderId="15" xfId="68" applyNumberFormat="1" applyFont="1" applyFill="1" applyBorder="1" applyAlignment="1">
      <alignment vertical="center"/>
      <protection/>
    </xf>
    <xf numFmtId="4" fontId="23" fillId="0" borderId="17" xfId="68" applyNumberFormat="1" applyFont="1" applyFill="1" applyBorder="1" applyAlignment="1">
      <alignment vertical="center"/>
      <protection/>
    </xf>
    <xf numFmtId="4" fontId="23" fillId="0" borderId="25" xfId="68" applyNumberFormat="1" applyFont="1" applyFill="1" applyBorder="1" applyAlignment="1">
      <alignment vertical="center"/>
      <protection/>
    </xf>
    <xf numFmtId="4" fontId="5" fillId="0" borderId="13" xfId="69" applyNumberFormat="1" applyFont="1" applyFill="1" applyBorder="1" applyAlignment="1">
      <alignment horizontal="right" vertical="center"/>
      <protection/>
    </xf>
    <xf numFmtId="4" fontId="5" fillId="0" borderId="27" xfId="69" applyNumberFormat="1" applyFont="1" applyFill="1" applyBorder="1" applyAlignment="1">
      <alignment horizontal="right" vertical="center"/>
      <protection/>
    </xf>
    <xf numFmtId="4" fontId="8" fillId="0" borderId="0" xfId="76" applyNumberFormat="1" applyFont="1" applyAlignment="1">
      <alignment vertical="center"/>
      <protection/>
    </xf>
    <xf numFmtId="169" fontId="4" fillId="0" borderId="0" xfId="69" applyNumberFormat="1" applyFont="1" applyFill="1" applyAlignment="1">
      <alignment vertical="center"/>
      <protection/>
    </xf>
    <xf numFmtId="166" fontId="4" fillId="0" borderId="0" xfId="69" applyNumberFormat="1" applyFont="1" applyFill="1" applyAlignment="1">
      <alignment vertical="center"/>
      <protection/>
    </xf>
    <xf numFmtId="0" fontId="3" fillId="0" borderId="11" xfId="66" applyFont="1" applyBorder="1" applyAlignment="1">
      <alignment vertical="center"/>
      <protection/>
    </xf>
    <xf numFmtId="0" fontId="4" fillId="0" borderId="30" xfId="0" applyFont="1" applyBorder="1" applyAlignment="1">
      <alignment vertical="center" wrapText="1"/>
    </xf>
    <xf numFmtId="164" fontId="4" fillId="0" borderId="30" xfId="59" applyNumberFormat="1" applyFont="1" applyBorder="1" applyAlignment="1">
      <alignment vertical="center" wrapText="1"/>
      <protection/>
    </xf>
    <xf numFmtId="3" fontId="1" fillId="0" borderId="29" xfId="67" applyNumberFormat="1" applyFont="1" applyFill="1" applyBorder="1" applyAlignment="1">
      <alignment vertical="center"/>
      <protection/>
    </xf>
    <xf numFmtId="3" fontId="1" fillId="0" borderId="29" xfId="66" applyNumberFormat="1" applyFont="1" applyBorder="1" applyAlignment="1">
      <alignment vertical="center"/>
      <protection/>
    </xf>
    <xf numFmtId="165" fontId="7" fillId="0" borderId="29" xfId="70" applyNumberFormat="1" applyFont="1" applyBorder="1" applyAlignment="1">
      <alignment vertical="center"/>
      <protection/>
    </xf>
    <xf numFmtId="165" fontId="7" fillId="0" borderId="29" xfId="66" applyNumberFormat="1" applyFont="1" applyBorder="1" applyAlignment="1">
      <alignment vertical="center"/>
      <protection/>
    </xf>
    <xf numFmtId="3" fontId="3" fillId="0" borderId="11" xfId="66" applyNumberFormat="1" applyFont="1" applyBorder="1" applyAlignment="1">
      <alignment vertical="center"/>
      <protection/>
    </xf>
    <xf numFmtId="165" fontId="20" fillId="0" borderId="11" xfId="70" applyNumberFormat="1" applyFont="1" applyBorder="1" applyAlignment="1">
      <alignment vertical="center"/>
      <protection/>
    </xf>
    <xf numFmtId="165" fontId="20" fillId="0" borderId="11" xfId="66" applyNumberFormat="1" applyFont="1" applyBorder="1" applyAlignment="1">
      <alignment vertical="center"/>
      <protection/>
    </xf>
    <xf numFmtId="3" fontId="1" fillId="0" borderId="30" xfId="66" applyNumberFormat="1" applyFont="1" applyBorder="1" applyAlignment="1">
      <alignment vertical="center"/>
      <protection/>
    </xf>
    <xf numFmtId="165" fontId="7" fillId="0" borderId="30" xfId="70" applyNumberFormat="1" applyFont="1" applyBorder="1" applyAlignment="1">
      <alignment vertical="center"/>
      <protection/>
    </xf>
    <xf numFmtId="165" fontId="7" fillId="0" borderId="30" xfId="66" applyNumberFormat="1" applyFont="1" applyBorder="1" applyAlignment="1">
      <alignment vertical="center"/>
      <protection/>
    </xf>
    <xf numFmtId="164" fontId="1" fillId="0" borderId="30" xfId="67" applyNumberFormat="1" applyFont="1" applyFill="1" applyBorder="1" applyAlignment="1">
      <alignment vertical="center"/>
      <protection/>
    </xf>
    <xf numFmtId="3" fontId="1" fillId="0" borderId="31" xfId="70" applyNumberFormat="1" applyFont="1" applyBorder="1" applyAlignment="1">
      <alignment vertical="center" wrapText="1"/>
      <protection/>
    </xf>
    <xf numFmtId="3" fontId="1" fillId="0" borderId="31" xfId="66" applyNumberFormat="1" applyFont="1" applyBorder="1" applyAlignment="1">
      <alignment vertical="center"/>
      <protection/>
    </xf>
    <xf numFmtId="165" fontId="7" fillId="0" borderId="31" xfId="70" applyNumberFormat="1" applyFont="1" applyBorder="1" applyAlignment="1">
      <alignment vertical="center"/>
      <protection/>
    </xf>
    <xf numFmtId="165" fontId="7" fillId="0" borderId="31" xfId="66" applyNumberFormat="1" applyFont="1" applyBorder="1" applyAlignment="1">
      <alignment vertical="center"/>
      <protection/>
    </xf>
    <xf numFmtId="3" fontId="1" fillId="0" borderId="29" xfId="70" applyNumberFormat="1" applyFont="1" applyBorder="1" applyAlignment="1">
      <alignment vertical="center" wrapText="1"/>
      <protection/>
    </xf>
    <xf numFmtId="164" fontId="1" fillId="0" borderId="29" xfId="72" applyNumberFormat="1" applyFont="1" applyFill="1" applyBorder="1" applyAlignment="1">
      <alignment horizontal="left" vertical="center" wrapText="1"/>
      <protection/>
    </xf>
    <xf numFmtId="3" fontId="1" fillId="0" borderId="32" xfId="70" applyNumberFormat="1" applyFont="1" applyBorder="1" applyAlignment="1">
      <alignment vertical="center" wrapText="1"/>
      <protection/>
    </xf>
    <xf numFmtId="3" fontId="1" fillId="0" borderId="32" xfId="66" applyNumberFormat="1" applyFont="1" applyBorder="1" applyAlignment="1">
      <alignment vertical="center"/>
      <protection/>
    </xf>
    <xf numFmtId="165" fontId="7" fillId="0" borderId="32" xfId="70" applyNumberFormat="1" applyFont="1" applyBorder="1" applyAlignment="1">
      <alignment vertical="center"/>
      <protection/>
    </xf>
    <xf numFmtId="165" fontId="7" fillId="0" borderId="32" xfId="66" applyNumberFormat="1" applyFont="1" applyBorder="1" applyAlignment="1">
      <alignment vertical="center"/>
      <protection/>
    </xf>
    <xf numFmtId="164" fontId="1" fillId="0" borderId="30" xfId="75" applyNumberFormat="1" applyFont="1" applyBorder="1" applyAlignment="1">
      <alignment vertical="center" wrapText="1"/>
      <protection/>
    </xf>
    <xf numFmtId="3" fontId="1" fillId="0" borderId="30" xfId="77" applyNumberFormat="1" applyFont="1" applyFill="1" applyBorder="1" applyAlignment="1">
      <alignment vertical="center" wrapText="1"/>
      <protection/>
    </xf>
    <xf numFmtId="165" fontId="7" fillId="0" borderId="11" xfId="70" applyNumberFormat="1" applyFont="1" applyBorder="1" applyAlignment="1">
      <alignment vertical="center"/>
      <protection/>
    </xf>
    <xf numFmtId="165" fontId="7" fillId="0" borderId="11" xfId="66" applyNumberFormat="1" applyFont="1" applyBorder="1" applyAlignment="1">
      <alignment vertical="center"/>
      <protection/>
    </xf>
    <xf numFmtId="3" fontId="3" fillId="0" borderId="11" xfId="70" applyNumberFormat="1" applyFont="1" applyBorder="1" applyAlignment="1">
      <alignment vertical="center"/>
      <protection/>
    </xf>
    <xf numFmtId="3" fontId="20" fillId="0" borderId="0" xfId="66" applyNumberFormat="1" applyFont="1" applyAlignment="1">
      <alignment vertical="center"/>
      <protection/>
    </xf>
    <xf numFmtId="165" fontId="20" fillId="0" borderId="0" xfId="66" applyNumberFormat="1" applyFont="1" applyAlignment="1">
      <alignment vertical="center"/>
      <protection/>
    </xf>
    <xf numFmtId="3" fontId="1" fillId="0" borderId="29" xfId="66" applyNumberFormat="1" applyFont="1" applyFill="1" applyBorder="1" applyAlignment="1">
      <alignment vertical="center"/>
      <protection/>
    </xf>
    <xf numFmtId="3" fontId="1" fillId="0" borderId="30" xfId="66" applyNumberFormat="1" applyFont="1" applyFill="1" applyBorder="1" applyAlignment="1">
      <alignment vertical="center"/>
      <protection/>
    </xf>
    <xf numFmtId="0" fontId="27" fillId="0" borderId="0" xfId="66" applyFont="1" applyAlignment="1">
      <alignment vertical="center"/>
      <protection/>
    </xf>
    <xf numFmtId="165" fontId="3" fillId="0" borderId="11" xfId="66" applyNumberFormat="1" applyFont="1" applyBorder="1" applyAlignment="1">
      <alignment horizontal="center" vertical="center" wrapText="1"/>
      <protection/>
    </xf>
    <xf numFmtId="3" fontId="3" fillId="0" borderId="11" xfId="66" applyNumberFormat="1" applyFont="1" applyBorder="1" applyAlignment="1">
      <alignment horizontal="center" vertical="center" wrapText="1"/>
      <protection/>
    </xf>
    <xf numFmtId="178" fontId="3" fillId="0" borderId="11" xfId="66" applyNumberFormat="1" applyFont="1" applyFill="1" applyBorder="1" applyAlignment="1">
      <alignment horizontal="center" vertical="center"/>
      <protection/>
    </xf>
    <xf numFmtId="3" fontId="1" fillId="0" borderId="11" xfId="66" applyNumberFormat="1" applyFont="1" applyBorder="1" applyAlignment="1">
      <alignment vertical="center"/>
      <protection/>
    </xf>
    <xf numFmtId="3" fontId="3" fillId="0" borderId="11" xfId="66" applyNumberFormat="1" applyFont="1" applyBorder="1" applyAlignment="1">
      <alignment vertical="center" wrapText="1"/>
      <protection/>
    </xf>
    <xf numFmtId="3" fontId="1" fillId="0" borderId="33" xfId="66" applyNumberFormat="1" applyFont="1" applyBorder="1" applyAlignment="1">
      <alignment vertical="center"/>
      <protection/>
    </xf>
    <xf numFmtId="3" fontId="1" fillId="0" borderId="34" xfId="66" applyNumberFormat="1" applyFont="1" applyBorder="1" applyAlignment="1">
      <alignment vertical="center"/>
      <protection/>
    </xf>
    <xf numFmtId="0" fontId="3" fillId="0" borderId="0" xfId="66" applyFont="1" applyAlignment="1">
      <alignment horizontal="center" vertical="center" wrapText="1"/>
      <protection/>
    </xf>
    <xf numFmtId="1" fontId="1" fillId="0" borderId="0" xfId="66" applyNumberFormat="1" applyFont="1" applyAlignment="1">
      <alignment vertical="center"/>
      <protection/>
    </xf>
    <xf numFmtId="1" fontId="3" fillId="0" borderId="11" xfId="66" applyNumberFormat="1" applyFont="1" applyBorder="1" applyAlignment="1">
      <alignment vertical="center"/>
      <protection/>
    </xf>
    <xf numFmtId="0" fontId="3" fillId="0" borderId="35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right" vertical="center"/>
      <protection/>
    </xf>
    <xf numFmtId="3" fontId="3" fillId="0" borderId="0" xfId="66" applyNumberFormat="1" applyFont="1" applyAlignment="1">
      <alignment horizontal="right" vertical="center"/>
      <protection/>
    </xf>
    <xf numFmtId="1" fontId="3" fillId="0" borderId="36" xfId="66" applyNumberFormat="1" applyFont="1" applyBorder="1" applyAlignment="1">
      <alignment horizontal="right" vertical="center"/>
      <protection/>
    </xf>
    <xf numFmtId="3" fontId="1" fillId="4" borderId="0" xfId="66" applyNumberFormat="1" applyFont="1" applyFill="1" applyAlignment="1">
      <alignment vertical="center"/>
      <protection/>
    </xf>
    <xf numFmtId="178" fontId="3" fillId="4" borderId="11" xfId="66" applyNumberFormat="1" applyFont="1" applyFill="1" applyBorder="1" applyAlignment="1">
      <alignment horizontal="center" vertical="center"/>
      <protection/>
    </xf>
    <xf numFmtId="3" fontId="3" fillId="4" borderId="11" xfId="66" applyNumberFormat="1" applyFont="1" applyFill="1" applyBorder="1" applyAlignment="1">
      <alignment vertical="center" wrapText="1"/>
      <protection/>
    </xf>
    <xf numFmtId="3" fontId="1" fillId="4" borderId="11" xfId="66" applyNumberFormat="1" applyFont="1" applyFill="1" applyBorder="1" applyAlignment="1">
      <alignment vertical="center" wrapText="1"/>
      <protection/>
    </xf>
    <xf numFmtId="3" fontId="3" fillId="4" borderId="11" xfId="66" applyNumberFormat="1" applyFont="1" applyFill="1" applyBorder="1" applyAlignment="1">
      <alignment vertical="center"/>
      <protection/>
    </xf>
    <xf numFmtId="3" fontId="1" fillId="4" borderId="33" xfId="66" applyNumberFormat="1" applyFont="1" applyFill="1" applyBorder="1" applyAlignment="1">
      <alignment vertical="center" wrapText="1"/>
      <protection/>
    </xf>
    <xf numFmtId="3" fontId="1" fillId="4" borderId="30" xfId="66" applyNumberFormat="1" applyFont="1" applyFill="1" applyBorder="1" applyAlignment="1">
      <alignment vertical="center" wrapText="1"/>
      <protection/>
    </xf>
    <xf numFmtId="3" fontId="1" fillId="4" borderId="34" xfId="66" applyNumberFormat="1" applyFont="1" applyFill="1" applyBorder="1" applyAlignment="1">
      <alignment vertical="center" wrapText="1"/>
      <protection/>
    </xf>
    <xf numFmtId="3" fontId="20" fillId="4" borderId="0" xfId="66" applyNumberFormat="1" applyFont="1" applyFill="1" applyAlignment="1">
      <alignment vertical="center"/>
      <protection/>
    </xf>
    <xf numFmtId="3" fontId="1" fillId="23" borderId="0" xfId="66" applyNumberFormat="1" applyFont="1" applyFill="1" applyAlignment="1">
      <alignment vertical="center"/>
      <protection/>
    </xf>
    <xf numFmtId="3" fontId="1" fillId="23" borderId="0" xfId="66" applyNumberFormat="1" applyFont="1" applyFill="1" applyAlignment="1">
      <alignment horizontal="right" vertical="center"/>
      <protection/>
    </xf>
    <xf numFmtId="3" fontId="3" fillId="23" borderId="11" xfId="66" applyNumberFormat="1" applyFont="1" applyFill="1" applyBorder="1" applyAlignment="1">
      <alignment horizontal="center" vertical="center"/>
      <protection/>
    </xf>
    <xf numFmtId="3" fontId="3" fillId="23" borderId="11" xfId="66" applyNumberFormat="1" applyFont="1" applyFill="1" applyBorder="1" applyAlignment="1">
      <alignment horizontal="center" vertical="center" wrapText="1"/>
      <protection/>
    </xf>
    <xf numFmtId="3" fontId="1" fillId="23" borderId="29" xfId="66" applyNumberFormat="1" applyFont="1" applyFill="1" applyBorder="1" applyAlignment="1">
      <alignment vertical="center"/>
      <protection/>
    </xf>
    <xf numFmtId="3" fontId="3" fillId="23" borderId="11" xfId="66" applyNumberFormat="1" applyFont="1" applyFill="1" applyBorder="1" applyAlignment="1">
      <alignment vertical="center"/>
      <protection/>
    </xf>
    <xf numFmtId="0" fontId="1" fillId="7" borderId="0" xfId="66" applyFont="1" applyFill="1" applyAlignment="1">
      <alignment vertical="center"/>
      <protection/>
    </xf>
    <xf numFmtId="3" fontId="3" fillId="7" borderId="0" xfId="66" applyNumberFormat="1" applyFont="1" applyFill="1" applyAlignment="1">
      <alignment horizontal="right" vertical="center"/>
      <protection/>
    </xf>
    <xf numFmtId="3" fontId="1" fillId="7" borderId="0" xfId="66" applyNumberFormat="1" applyFont="1" applyFill="1" applyAlignment="1">
      <alignment horizontal="right" vertical="center"/>
      <protection/>
    </xf>
    <xf numFmtId="3" fontId="3" fillId="7" borderId="11" xfId="66" applyNumberFormat="1" applyFont="1" applyFill="1" applyBorder="1" applyAlignment="1">
      <alignment vertical="center"/>
      <protection/>
    </xf>
    <xf numFmtId="3" fontId="3" fillId="0" borderId="11" xfId="66" applyNumberFormat="1" applyFont="1" applyFill="1" applyBorder="1" applyAlignment="1">
      <alignment vertical="center"/>
      <protection/>
    </xf>
    <xf numFmtId="3" fontId="1" fillId="0" borderId="0" xfId="66" applyNumberFormat="1" applyFont="1" applyFill="1" applyAlignment="1">
      <alignment vertical="center"/>
      <protection/>
    </xf>
    <xf numFmtId="3" fontId="1" fillId="0" borderId="0" xfId="66" applyNumberFormat="1" applyFont="1" applyFill="1" applyAlignment="1">
      <alignment horizontal="right" vertical="center"/>
      <protection/>
    </xf>
    <xf numFmtId="3" fontId="3" fillId="0" borderId="11" xfId="66" applyNumberFormat="1" applyFont="1" applyFill="1" applyBorder="1" applyAlignment="1">
      <alignment horizontal="center" vertical="center"/>
      <protection/>
    </xf>
    <xf numFmtId="3" fontId="3" fillId="0" borderId="11" xfId="66" applyNumberFormat="1" applyFont="1" applyFill="1" applyBorder="1" applyAlignment="1">
      <alignment vertical="center" wrapText="1"/>
      <protection/>
    </xf>
    <xf numFmtId="3" fontId="3" fillId="0" borderId="29" xfId="66" applyNumberFormat="1" applyFont="1" applyFill="1" applyBorder="1" applyAlignment="1">
      <alignment vertical="center"/>
      <protection/>
    </xf>
    <xf numFmtId="3" fontId="3" fillId="4" borderId="11" xfId="66" applyNumberFormat="1" applyFont="1" applyFill="1" applyBorder="1" applyAlignment="1">
      <alignment horizontal="right" vertical="center"/>
      <protection/>
    </xf>
    <xf numFmtId="3" fontId="3" fillId="0" borderId="11" xfId="66" applyNumberFormat="1" applyFont="1" applyFill="1" applyBorder="1" applyAlignment="1">
      <alignment horizontal="right" vertical="center"/>
      <protection/>
    </xf>
    <xf numFmtId="3" fontId="3" fillId="23" borderId="11" xfId="66" applyNumberFormat="1" applyFont="1" applyFill="1" applyBorder="1" applyAlignment="1">
      <alignment horizontal="right" vertical="center"/>
      <protection/>
    </xf>
    <xf numFmtId="3" fontId="1" fillId="7" borderId="0" xfId="66" applyNumberFormat="1" applyFont="1" applyFill="1" applyAlignment="1">
      <alignment vertical="center"/>
      <protection/>
    </xf>
    <xf numFmtId="3" fontId="3" fillId="0" borderId="0" xfId="66" applyNumberFormat="1" applyFont="1" applyAlignment="1">
      <alignment horizontal="center" vertical="center"/>
      <protection/>
    </xf>
    <xf numFmtId="164" fontId="4" fillId="0" borderId="18" xfId="69" applyNumberFormat="1" applyFont="1" applyFill="1" applyBorder="1" applyAlignment="1">
      <alignment vertical="center"/>
      <protection/>
    </xf>
    <xf numFmtId="3" fontId="3" fillId="0" borderId="11" xfId="66" applyNumberFormat="1" applyFont="1" applyBorder="1" applyAlignment="1">
      <alignment horizontal="right" vertical="center"/>
      <protection/>
    </xf>
    <xf numFmtId="0" fontId="1" fillId="0" borderId="0" xfId="65" applyFont="1" applyAlignment="1">
      <alignment vertical="center" wrapText="1"/>
      <protection/>
    </xf>
    <xf numFmtId="3" fontId="1" fillId="0" borderId="0" xfId="65" applyNumberFormat="1" applyFont="1" applyAlignment="1">
      <alignment vertical="center" wrapText="1"/>
      <protection/>
    </xf>
    <xf numFmtId="165" fontId="1" fillId="0" borderId="0" xfId="65" applyNumberFormat="1" applyFont="1" applyAlignment="1">
      <alignment vertical="center" wrapText="1"/>
      <protection/>
    </xf>
    <xf numFmtId="3" fontId="1" fillId="0" borderId="0" xfId="65" applyNumberFormat="1" applyFont="1" applyAlignment="1">
      <alignment horizontal="right" vertical="center" wrapText="1"/>
      <protection/>
    </xf>
    <xf numFmtId="165" fontId="1" fillId="0" borderId="0" xfId="65" applyNumberFormat="1" applyFont="1" applyAlignment="1">
      <alignment horizontal="right" vertical="center" wrapText="1"/>
      <protection/>
    </xf>
    <xf numFmtId="165" fontId="1" fillId="0" borderId="0" xfId="65" applyNumberFormat="1" applyFont="1" applyAlignment="1">
      <alignment horizontal="right"/>
      <protection/>
    </xf>
    <xf numFmtId="0" fontId="1" fillId="0" borderId="0" xfId="65" applyFont="1" applyAlignment="1">
      <alignment horizontal="center" vertical="center" wrapText="1"/>
      <protection/>
    </xf>
    <xf numFmtId="3" fontId="1" fillId="0" borderId="19" xfId="67" applyNumberFormat="1" applyFont="1" applyFill="1" applyBorder="1" applyAlignment="1">
      <alignment vertical="center"/>
      <protection/>
    </xf>
    <xf numFmtId="3" fontId="1" fillId="0" borderId="15" xfId="65" applyNumberFormat="1" applyFont="1" applyBorder="1" applyAlignment="1">
      <alignment vertical="center" wrapText="1"/>
      <protection/>
    </xf>
    <xf numFmtId="165" fontId="7" fillId="0" borderId="15" xfId="70" applyNumberFormat="1" applyFont="1" applyBorder="1" applyAlignment="1">
      <alignment vertical="center" wrapText="1"/>
      <protection/>
    </xf>
    <xf numFmtId="165" fontId="7" fillId="0" borderId="15" xfId="65" applyNumberFormat="1" applyFont="1" applyBorder="1" applyAlignment="1">
      <alignment vertical="center" wrapText="1"/>
      <protection/>
    </xf>
    <xf numFmtId="3" fontId="1" fillId="0" borderId="23" xfId="65" applyNumberFormat="1" applyFont="1" applyBorder="1" applyAlignment="1">
      <alignment vertical="center" wrapText="1"/>
      <protection/>
    </xf>
    <xf numFmtId="3" fontId="1" fillId="0" borderId="22" xfId="67" applyNumberFormat="1" applyFont="1" applyFill="1" applyBorder="1" applyAlignment="1">
      <alignment vertical="center"/>
      <protection/>
    </xf>
    <xf numFmtId="3" fontId="1" fillId="0" borderId="20" xfId="65" applyNumberFormat="1" applyFont="1" applyBorder="1" applyAlignment="1">
      <alignment vertical="center" wrapText="1"/>
      <protection/>
    </xf>
    <xf numFmtId="165" fontId="7" fillId="0" borderId="20" xfId="70" applyNumberFormat="1" applyFont="1" applyBorder="1" applyAlignment="1">
      <alignment vertical="center" wrapText="1"/>
      <protection/>
    </xf>
    <xf numFmtId="165" fontId="7" fillId="0" borderId="20" xfId="65" applyNumberFormat="1" applyFont="1" applyBorder="1" applyAlignment="1">
      <alignment vertical="center" wrapText="1"/>
      <protection/>
    </xf>
    <xf numFmtId="3" fontId="1" fillId="0" borderId="21" xfId="65" applyNumberFormat="1" applyFont="1" applyBorder="1" applyAlignment="1">
      <alignment vertical="center" wrapText="1"/>
      <protection/>
    </xf>
    <xf numFmtId="3" fontId="1" fillId="0" borderId="16" xfId="67" applyNumberFormat="1" applyFont="1" applyFill="1" applyBorder="1" applyAlignment="1">
      <alignment vertical="center"/>
      <protection/>
    </xf>
    <xf numFmtId="3" fontId="1" fillId="0" borderId="17" xfId="65" applyNumberFormat="1" applyFont="1" applyBorder="1" applyAlignment="1">
      <alignment vertical="center" wrapText="1"/>
      <protection/>
    </xf>
    <xf numFmtId="165" fontId="7" fillId="0" borderId="17" xfId="70" applyNumberFormat="1" applyFont="1" applyBorder="1" applyAlignment="1">
      <alignment vertical="center" wrapText="1"/>
      <protection/>
    </xf>
    <xf numFmtId="165" fontId="7" fillId="0" borderId="17" xfId="65" applyNumberFormat="1" applyFont="1" applyBorder="1" applyAlignment="1">
      <alignment vertical="center" wrapText="1"/>
      <protection/>
    </xf>
    <xf numFmtId="3" fontId="1" fillId="0" borderId="18" xfId="65" applyNumberFormat="1" applyFont="1" applyBorder="1" applyAlignment="1">
      <alignment vertical="center" wrapText="1"/>
      <protection/>
    </xf>
    <xf numFmtId="3" fontId="3" fillId="0" borderId="12" xfId="70" applyNumberFormat="1" applyFont="1" applyBorder="1" applyAlignment="1">
      <alignment vertical="center" wrapText="1"/>
      <protection/>
    </xf>
    <xf numFmtId="3" fontId="3" fillId="0" borderId="13" xfId="65" applyNumberFormat="1" applyFont="1" applyBorder="1" applyAlignment="1">
      <alignment vertical="center" wrapText="1"/>
      <protection/>
    </xf>
    <xf numFmtId="165" fontId="20" fillId="0" borderId="13" xfId="70" applyNumberFormat="1" applyFont="1" applyBorder="1" applyAlignment="1">
      <alignment vertical="center" wrapText="1"/>
      <protection/>
    </xf>
    <xf numFmtId="165" fontId="20" fillId="0" borderId="13" xfId="65" applyNumberFormat="1" applyFont="1" applyBorder="1" applyAlignment="1">
      <alignment vertical="center" wrapText="1"/>
      <protection/>
    </xf>
    <xf numFmtId="3" fontId="3" fillId="0" borderId="14" xfId="65" applyNumberFormat="1" applyFont="1" applyBorder="1" applyAlignment="1">
      <alignment vertical="center" wrapText="1"/>
      <protection/>
    </xf>
    <xf numFmtId="0" fontId="3" fillId="0" borderId="0" xfId="65" applyFont="1" applyAlignment="1">
      <alignment vertical="center" wrapText="1"/>
      <protection/>
    </xf>
    <xf numFmtId="164" fontId="1" fillId="0" borderId="19" xfId="75" applyNumberFormat="1" applyFont="1" applyFill="1" applyBorder="1" applyAlignment="1">
      <alignment horizontal="left" vertical="center" wrapText="1"/>
      <protection/>
    </xf>
    <xf numFmtId="164" fontId="1" fillId="0" borderId="22" xfId="57" applyNumberFormat="1" applyFont="1" applyFill="1" applyBorder="1" applyAlignment="1">
      <alignment horizontal="left" vertical="center"/>
      <protection/>
    </xf>
    <xf numFmtId="164" fontId="1" fillId="0" borderId="22" xfId="67" applyNumberFormat="1" applyFont="1" applyFill="1" applyBorder="1" applyAlignment="1">
      <alignment vertical="center"/>
      <protection/>
    </xf>
    <xf numFmtId="3" fontId="1" fillId="24" borderId="22" xfId="62" applyNumberFormat="1" applyFont="1" applyFill="1" applyBorder="1" applyAlignment="1">
      <alignment vertical="center"/>
      <protection/>
    </xf>
    <xf numFmtId="164" fontId="1" fillId="0" borderId="22" xfId="75" applyNumberFormat="1" applyFont="1" applyFill="1" applyBorder="1" applyAlignment="1">
      <alignment horizontal="left" vertical="center" wrapText="1"/>
      <protection/>
    </xf>
    <xf numFmtId="3" fontId="1" fillId="0" borderId="16" xfId="70" applyNumberFormat="1" applyFont="1" applyBorder="1" applyAlignment="1">
      <alignment vertical="center" wrapText="1"/>
      <protection/>
    </xf>
    <xf numFmtId="3" fontId="1" fillId="0" borderId="19" xfId="70" applyNumberFormat="1" applyFont="1" applyBorder="1" applyAlignment="1">
      <alignment vertical="center" wrapText="1"/>
      <protection/>
    </xf>
    <xf numFmtId="3" fontId="1" fillId="0" borderId="22" xfId="70" applyNumberFormat="1" applyFont="1" applyBorder="1" applyAlignment="1">
      <alignment vertical="center" wrapText="1"/>
      <protection/>
    </xf>
    <xf numFmtId="164" fontId="1" fillId="0" borderId="19" xfId="72" applyNumberFormat="1" applyFont="1" applyFill="1" applyBorder="1" applyAlignment="1">
      <alignment horizontal="left" vertical="center" wrapText="1"/>
      <protection/>
    </xf>
    <xf numFmtId="3" fontId="1" fillId="0" borderId="24" xfId="70" applyNumberFormat="1" applyFont="1" applyBorder="1" applyAlignment="1">
      <alignment vertical="center" wrapText="1"/>
      <protection/>
    </xf>
    <xf numFmtId="3" fontId="1" fillId="0" borderId="25" xfId="65" applyNumberFormat="1" applyFont="1" applyBorder="1" applyAlignment="1">
      <alignment vertical="center" wrapText="1"/>
      <protection/>
    </xf>
    <xf numFmtId="165" fontId="7" fillId="0" borderId="25" xfId="70" applyNumberFormat="1" applyFont="1" applyBorder="1" applyAlignment="1">
      <alignment vertical="center" wrapText="1"/>
      <protection/>
    </xf>
    <xf numFmtId="165" fontId="7" fillId="0" borderId="25" xfId="65" applyNumberFormat="1" applyFont="1" applyBorder="1" applyAlignment="1">
      <alignment vertical="center" wrapText="1"/>
      <protection/>
    </xf>
    <xf numFmtId="3" fontId="1" fillId="0" borderId="37" xfId="65" applyNumberFormat="1" applyFont="1" applyBorder="1" applyAlignment="1">
      <alignment vertical="center" wrapText="1"/>
      <protection/>
    </xf>
    <xf numFmtId="164" fontId="1" fillId="0" borderId="21" xfId="68" applyNumberFormat="1" applyFont="1" applyFill="1" applyBorder="1" applyAlignment="1">
      <alignment vertical="center" wrapText="1"/>
      <protection/>
    </xf>
    <xf numFmtId="3" fontId="1" fillId="0" borderId="22" xfId="77" applyNumberFormat="1" applyFont="1" applyFill="1" applyBorder="1" applyAlignment="1">
      <alignment vertical="center" wrapText="1"/>
      <protection/>
    </xf>
    <xf numFmtId="164" fontId="1" fillId="0" borderId="18" xfId="68" applyNumberFormat="1" applyFont="1" applyFill="1" applyBorder="1" applyAlignment="1">
      <alignment vertical="center" wrapText="1"/>
      <protection/>
    </xf>
    <xf numFmtId="165" fontId="7" fillId="0" borderId="13" xfId="70" applyNumberFormat="1" applyFont="1" applyBorder="1" applyAlignment="1">
      <alignment vertical="center" wrapText="1"/>
      <protection/>
    </xf>
    <xf numFmtId="165" fontId="7" fillId="0" borderId="13" xfId="65" applyNumberFormat="1" applyFont="1" applyBorder="1" applyAlignment="1">
      <alignment vertical="center" wrapText="1"/>
      <protection/>
    </xf>
    <xf numFmtId="3" fontId="3" fillId="0" borderId="26" xfId="70" applyNumberFormat="1" applyFont="1" applyBorder="1" applyAlignment="1">
      <alignment vertical="center" wrapText="1"/>
      <protection/>
    </xf>
    <xf numFmtId="3" fontId="3" fillId="0" borderId="27" xfId="65" applyNumberFormat="1" applyFont="1" applyBorder="1" applyAlignment="1">
      <alignment vertical="center" wrapText="1"/>
      <protection/>
    </xf>
    <xf numFmtId="3" fontId="3" fillId="0" borderId="28" xfId="65" applyNumberFormat="1" applyFont="1" applyBorder="1" applyAlignment="1">
      <alignment vertical="center" wrapText="1"/>
      <protection/>
    </xf>
    <xf numFmtId="0" fontId="18" fillId="0" borderId="0" xfId="65" applyFont="1" applyAlignment="1">
      <alignment vertical="center" wrapText="1"/>
      <protection/>
    </xf>
    <xf numFmtId="0" fontId="1" fillId="0" borderId="0" xfId="65" applyFont="1" applyAlignment="1">
      <alignment horizontal="right" vertical="center" wrapText="1"/>
      <protection/>
    </xf>
    <xf numFmtId="0" fontId="3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3" fontId="1" fillId="0" borderId="0" xfId="65" applyNumberFormat="1" applyFont="1" applyAlignment="1">
      <alignment vertical="center"/>
      <protection/>
    </xf>
    <xf numFmtId="165" fontId="1" fillId="0" borderId="0" xfId="65" applyNumberFormat="1" applyFont="1" applyAlignment="1">
      <alignment vertical="center"/>
      <protection/>
    </xf>
    <xf numFmtId="3" fontId="1" fillId="0" borderId="0" xfId="65" applyNumberFormat="1" applyFont="1" applyAlignment="1">
      <alignment horizontal="right" vertical="center"/>
      <protection/>
    </xf>
    <xf numFmtId="0" fontId="3" fillId="0" borderId="0" xfId="65" applyFont="1" applyAlignment="1">
      <alignment vertical="center"/>
      <protection/>
    </xf>
    <xf numFmtId="3" fontId="1" fillId="0" borderId="15" xfId="65" applyNumberFormat="1" applyFont="1" applyBorder="1" applyAlignment="1">
      <alignment vertical="center"/>
      <protection/>
    </xf>
    <xf numFmtId="165" fontId="7" fillId="0" borderId="15" xfId="70" applyNumberFormat="1" applyFont="1" applyBorder="1" applyAlignment="1">
      <alignment vertical="center"/>
      <protection/>
    </xf>
    <xf numFmtId="165" fontId="7" fillId="0" borderId="15" xfId="65" applyNumberFormat="1" applyFont="1" applyBorder="1" applyAlignment="1">
      <alignment vertical="center"/>
      <protection/>
    </xf>
    <xf numFmtId="3" fontId="1" fillId="0" borderId="23" xfId="65" applyNumberFormat="1" applyFont="1" applyBorder="1" applyAlignment="1">
      <alignment vertical="center"/>
      <protection/>
    </xf>
    <xf numFmtId="3" fontId="1" fillId="0" borderId="20" xfId="65" applyNumberFormat="1" applyFont="1" applyBorder="1" applyAlignment="1">
      <alignment vertical="center"/>
      <protection/>
    </xf>
    <xf numFmtId="165" fontId="7" fillId="0" borderId="20" xfId="70" applyNumberFormat="1" applyFont="1" applyBorder="1" applyAlignment="1">
      <alignment vertical="center"/>
      <protection/>
    </xf>
    <xf numFmtId="165" fontId="7" fillId="0" borderId="20" xfId="65" applyNumberFormat="1" applyFont="1" applyBorder="1" applyAlignment="1">
      <alignment vertical="center"/>
      <protection/>
    </xf>
    <xf numFmtId="3" fontId="1" fillId="0" borderId="21" xfId="65" applyNumberFormat="1" applyFont="1" applyBorder="1" applyAlignment="1">
      <alignment vertical="center"/>
      <protection/>
    </xf>
    <xf numFmtId="3" fontId="1" fillId="0" borderId="17" xfId="65" applyNumberFormat="1" applyFont="1" applyBorder="1" applyAlignment="1">
      <alignment vertical="center"/>
      <protection/>
    </xf>
    <xf numFmtId="165" fontId="7" fillId="0" borderId="17" xfId="70" applyNumberFormat="1" applyFont="1" applyBorder="1" applyAlignment="1">
      <alignment vertical="center"/>
      <protection/>
    </xf>
    <xf numFmtId="165" fontId="7" fillId="0" borderId="17" xfId="65" applyNumberFormat="1" applyFont="1" applyBorder="1" applyAlignment="1">
      <alignment vertical="center"/>
      <protection/>
    </xf>
    <xf numFmtId="3" fontId="1" fillId="0" borderId="18" xfId="65" applyNumberFormat="1" applyFont="1" applyBorder="1" applyAlignment="1">
      <alignment vertical="center"/>
      <protection/>
    </xf>
    <xf numFmtId="3" fontId="3" fillId="0" borderId="13" xfId="65" applyNumberFormat="1" applyFont="1" applyBorder="1" applyAlignment="1">
      <alignment vertical="center"/>
      <protection/>
    </xf>
    <xf numFmtId="165" fontId="20" fillId="0" borderId="13" xfId="70" applyNumberFormat="1" applyFont="1" applyBorder="1" applyAlignment="1">
      <alignment vertical="center"/>
      <protection/>
    </xf>
    <xf numFmtId="165" fontId="20" fillId="0" borderId="13" xfId="65" applyNumberFormat="1" applyFont="1" applyBorder="1" applyAlignment="1">
      <alignment vertical="center"/>
      <protection/>
    </xf>
    <xf numFmtId="3" fontId="3" fillId="0" borderId="14" xfId="65" applyNumberFormat="1" applyFont="1" applyBorder="1" applyAlignment="1">
      <alignment vertical="center"/>
      <protection/>
    </xf>
    <xf numFmtId="3" fontId="3" fillId="0" borderId="12" xfId="65" applyNumberFormat="1" applyFont="1" applyBorder="1" applyAlignment="1">
      <alignment vertical="center"/>
      <protection/>
    </xf>
    <xf numFmtId="3" fontId="1" fillId="0" borderId="25" xfId="65" applyNumberFormat="1" applyFont="1" applyBorder="1" applyAlignment="1">
      <alignment vertical="center"/>
      <protection/>
    </xf>
    <xf numFmtId="165" fontId="7" fillId="0" borderId="25" xfId="70" applyNumberFormat="1" applyFont="1" applyBorder="1" applyAlignment="1">
      <alignment vertical="center"/>
      <protection/>
    </xf>
    <xf numFmtId="165" fontId="7" fillId="0" borderId="25" xfId="65" applyNumberFormat="1" applyFont="1" applyBorder="1" applyAlignment="1">
      <alignment vertical="center"/>
      <protection/>
    </xf>
    <xf numFmtId="3" fontId="1" fillId="0" borderId="37" xfId="65" applyNumberFormat="1" applyFont="1" applyBorder="1" applyAlignment="1">
      <alignment vertical="center"/>
      <protection/>
    </xf>
    <xf numFmtId="165" fontId="7" fillId="0" borderId="13" xfId="70" applyNumberFormat="1" applyFont="1" applyBorder="1" applyAlignment="1">
      <alignment vertical="center"/>
      <protection/>
    </xf>
    <xf numFmtId="165" fontId="7" fillId="0" borderId="13" xfId="65" applyNumberFormat="1" applyFont="1" applyBorder="1" applyAlignment="1">
      <alignment vertical="center"/>
      <protection/>
    </xf>
    <xf numFmtId="3" fontId="3" fillId="0" borderId="12" xfId="70" applyNumberFormat="1" applyFont="1" applyBorder="1" applyAlignment="1">
      <alignment vertical="center"/>
      <protection/>
    </xf>
    <xf numFmtId="0" fontId="18" fillId="0" borderId="0" xfId="65" applyFont="1" applyAlignment="1">
      <alignment vertical="center"/>
      <protection/>
    </xf>
    <xf numFmtId="0" fontId="1" fillId="0" borderId="0" xfId="65" applyFont="1" applyAlignment="1">
      <alignment horizontal="right" vertical="center"/>
      <protection/>
    </xf>
    <xf numFmtId="164" fontId="23" fillId="0" borderId="19" xfId="69" applyNumberFormat="1" applyFont="1" applyFill="1" applyBorder="1" applyAlignment="1">
      <alignment horizontal="left" vertical="center"/>
      <protection/>
    </xf>
    <xf numFmtId="164" fontId="4" fillId="0" borderId="23" xfId="69" applyNumberFormat="1" applyFont="1" applyFill="1" applyBorder="1" applyAlignment="1">
      <alignment horizontal="right" vertical="center" wrapText="1"/>
      <protection/>
    </xf>
    <xf numFmtId="164" fontId="4" fillId="0" borderId="15" xfId="69" applyNumberFormat="1" applyFont="1" applyFill="1" applyBorder="1" applyAlignment="1">
      <alignment horizontal="right" vertical="center"/>
      <protection/>
    </xf>
    <xf numFmtId="164" fontId="4" fillId="0" borderId="15" xfId="73" applyNumberFormat="1" applyFont="1" applyFill="1" applyBorder="1" applyAlignment="1">
      <alignment horizontal="right" vertical="center"/>
      <protection/>
    </xf>
    <xf numFmtId="164" fontId="4" fillId="0" borderId="23" xfId="69" applyNumberFormat="1" applyFont="1" applyFill="1" applyBorder="1" applyAlignment="1">
      <alignment horizontal="right" vertical="center"/>
      <protection/>
    </xf>
    <xf numFmtId="164" fontId="4" fillId="0" borderId="22" xfId="70" applyNumberFormat="1" applyFont="1" applyFill="1" applyBorder="1" applyAlignment="1">
      <alignment vertical="center"/>
      <protection/>
    </xf>
    <xf numFmtId="164" fontId="23" fillId="0" borderId="16" xfId="70" applyNumberFormat="1" applyFont="1" applyFill="1" applyBorder="1" applyAlignment="1">
      <alignment horizontal="left" vertical="center"/>
      <protection/>
    </xf>
    <xf numFmtId="164" fontId="4" fillId="0" borderId="17" xfId="69" applyNumberFormat="1" applyFont="1" applyFill="1" applyBorder="1" applyAlignment="1">
      <alignment horizontal="right" vertical="center"/>
      <protection/>
    </xf>
    <xf numFmtId="164" fontId="4" fillId="0" borderId="18" xfId="69" applyNumberFormat="1" applyFont="1" applyFill="1" applyBorder="1" applyAlignment="1">
      <alignment horizontal="right" vertical="center"/>
      <protection/>
    </xf>
    <xf numFmtId="164" fontId="4" fillId="0" borderId="15" xfId="76" applyNumberFormat="1" applyFont="1" applyBorder="1" applyAlignment="1">
      <alignment vertical="center"/>
      <protection/>
    </xf>
    <xf numFmtId="164" fontId="23" fillId="0" borderId="20" xfId="68" applyNumberFormat="1" applyFont="1" applyFill="1" applyBorder="1" applyAlignment="1">
      <alignment vertical="center"/>
      <protection/>
    </xf>
    <xf numFmtId="164" fontId="4" fillId="0" borderId="20" xfId="76" applyNumberFormat="1" applyFont="1" applyBorder="1" applyAlignment="1">
      <alignment vertical="center"/>
      <protection/>
    </xf>
    <xf numFmtId="164" fontId="4" fillId="0" borderId="16" xfId="76" applyNumberFormat="1" applyFont="1" applyBorder="1" applyAlignment="1">
      <alignment vertical="center" wrapText="1"/>
      <protection/>
    </xf>
    <xf numFmtId="164" fontId="23" fillId="0" borderId="17" xfId="68" applyNumberFormat="1" applyFont="1" applyFill="1" applyBorder="1" applyAlignment="1">
      <alignment vertical="center"/>
      <protection/>
    </xf>
    <xf numFmtId="164" fontId="4" fillId="0" borderId="17" xfId="76" applyNumberFormat="1" applyFont="1" applyBorder="1" applyAlignment="1">
      <alignment vertical="center"/>
      <protection/>
    </xf>
    <xf numFmtId="164" fontId="4" fillId="0" borderId="19" xfId="70" applyNumberFormat="1" applyFont="1" applyBorder="1" applyAlignment="1">
      <alignment vertical="center" wrapText="1"/>
      <protection/>
    </xf>
    <xf numFmtId="164" fontId="23" fillId="0" borderId="17" xfId="68" applyNumberFormat="1" applyFont="1" applyFill="1" applyBorder="1" applyAlignment="1">
      <alignment vertical="center"/>
      <protection/>
    </xf>
    <xf numFmtId="164" fontId="4" fillId="0" borderId="25" xfId="69" applyNumberFormat="1" applyFont="1" applyFill="1" applyBorder="1" applyAlignment="1">
      <alignment horizontal="right" vertical="center" wrapText="1"/>
      <protection/>
    </xf>
    <xf numFmtId="164" fontId="23" fillId="0" borderId="25" xfId="68" applyNumberFormat="1" applyFont="1" applyFill="1" applyBorder="1" applyAlignment="1">
      <alignment vertical="center"/>
      <protection/>
    </xf>
    <xf numFmtId="164" fontId="1" fillId="0" borderId="0" xfId="69" applyNumberFormat="1" applyFont="1" applyFill="1" applyAlignment="1">
      <alignment vertical="center"/>
      <protection/>
    </xf>
    <xf numFmtId="164" fontId="1" fillId="0" borderId="0" xfId="69" applyNumberFormat="1" applyFont="1" applyFill="1" applyAlignment="1">
      <alignment vertical="center"/>
      <protection/>
    </xf>
    <xf numFmtId="164" fontId="45" fillId="0" borderId="0" xfId="69" applyNumberFormat="1" applyFont="1" applyFill="1" applyAlignment="1">
      <alignment horizontal="center" vertical="center"/>
      <protection/>
    </xf>
    <xf numFmtId="164" fontId="8" fillId="0" borderId="15" xfId="76" applyNumberFormat="1" applyFont="1" applyBorder="1" applyAlignment="1">
      <alignment vertical="center"/>
      <protection/>
    </xf>
    <xf numFmtId="164" fontId="1" fillId="0" borderId="15" xfId="76" applyNumberFormat="1" applyFont="1" applyBorder="1" applyAlignment="1">
      <alignment vertical="center"/>
      <protection/>
    </xf>
    <xf numFmtId="164" fontId="4" fillId="0" borderId="20" xfId="69" applyNumberFormat="1" applyFont="1" applyFill="1" applyBorder="1" applyAlignment="1">
      <alignment vertical="center" wrapText="1"/>
      <protection/>
    </xf>
    <xf numFmtId="164" fontId="8" fillId="0" borderId="20" xfId="76" applyNumberFormat="1" applyFont="1" applyBorder="1" applyAlignment="1">
      <alignment vertical="center"/>
      <protection/>
    </xf>
    <xf numFmtId="164" fontId="1" fillId="0" borderId="20" xfId="76" applyNumberFormat="1" applyFont="1" applyBorder="1" applyAlignment="1">
      <alignment vertical="center"/>
      <protection/>
    </xf>
    <xf numFmtId="164" fontId="4" fillId="0" borderId="17" xfId="69" applyNumberFormat="1" applyFont="1" applyFill="1" applyBorder="1" applyAlignment="1">
      <alignment vertical="center" wrapText="1"/>
      <protection/>
    </xf>
    <xf numFmtId="164" fontId="8" fillId="0" borderId="17" xfId="76" applyNumberFormat="1" applyFont="1" applyBorder="1" applyAlignment="1">
      <alignment vertical="center"/>
      <protection/>
    </xf>
    <xf numFmtId="164" fontId="1" fillId="0" borderId="17" xfId="76" applyNumberFormat="1" applyFont="1" applyBorder="1" applyAlignment="1">
      <alignment vertical="center"/>
      <protection/>
    </xf>
    <xf numFmtId="164" fontId="8" fillId="0" borderId="20" xfId="76" applyNumberFormat="1" applyFont="1" applyBorder="1" applyAlignment="1">
      <alignment vertical="center"/>
      <protection/>
    </xf>
    <xf numFmtId="164" fontId="8" fillId="0" borderId="17" xfId="68" applyNumberFormat="1" applyFont="1" applyFill="1" applyBorder="1" applyAlignment="1">
      <alignment vertical="center"/>
      <protection/>
    </xf>
    <xf numFmtId="164" fontId="8" fillId="0" borderId="15" xfId="68" applyNumberFormat="1" applyFont="1" applyFill="1" applyBorder="1" applyAlignment="1">
      <alignment vertical="center"/>
      <protection/>
    </xf>
    <xf numFmtId="164" fontId="8" fillId="0" borderId="17" xfId="68" applyNumberFormat="1" applyFont="1" applyFill="1" applyBorder="1" applyAlignment="1">
      <alignment vertical="center"/>
      <protection/>
    </xf>
    <xf numFmtId="164" fontId="1" fillId="0" borderId="0" xfId="64" applyNumberFormat="1" applyFont="1" applyFill="1" applyAlignment="1">
      <alignment vertical="center"/>
      <protection/>
    </xf>
    <xf numFmtId="3" fontId="1" fillId="0" borderId="0" xfId="58" applyNumberFormat="1" applyFont="1" applyFill="1" applyAlignment="1">
      <alignment horizontal="center" vertical="center"/>
      <protection/>
    </xf>
    <xf numFmtId="3" fontId="8" fillId="0" borderId="20" xfId="72" applyNumberFormat="1" applyFont="1" applyFill="1" applyBorder="1" applyAlignment="1">
      <alignment vertical="center"/>
      <protection/>
    </xf>
    <xf numFmtId="0" fontId="1" fillId="25" borderId="0" xfId="66" applyFont="1" applyFill="1" applyAlignment="1">
      <alignment vertical="center"/>
      <protection/>
    </xf>
    <xf numFmtId="3" fontId="1" fillId="25" borderId="0" xfId="66" applyNumberFormat="1" applyFont="1" applyFill="1" applyAlignment="1">
      <alignment vertical="center"/>
      <protection/>
    </xf>
    <xf numFmtId="165" fontId="1" fillId="25" borderId="0" xfId="66" applyNumberFormat="1" applyFont="1" applyFill="1" applyAlignment="1">
      <alignment vertical="center"/>
      <protection/>
    </xf>
    <xf numFmtId="3" fontId="3" fillId="25" borderId="0" xfId="66" applyNumberFormat="1" applyFont="1" applyFill="1" applyAlignment="1">
      <alignment vertical="center"/>
      <protection/>
    </xf>
    <xf numFmtId="3" fontId="3" fillId="25" borderId="0" xfId="66" applyNumberFormat="1" applyFont="1" applyFill="1" applyAlignment="1">
      <alignment horizontal="right" vertical="center"/>
      <protection/>
    </xf>
    <xf numFmtId="3" fontId="1" fillId="19" borderId="0" xfId="66" applyNumberFormat="1" applyFont="1" applyFill="1" applyAlignment="1">
      <alignment vertical="center"/>
      <protection/>
    </xf>
    <xf numFmtId="3" fontId="3" fillId="19" borderId="0" xfId="66" applyNumberFormat="1" applyFont="1" applyFill="1" applyAlignment="1">
      <alignment vertical="center"/>
      <protection/>
    </xf>
    <xf numFmtId="164" fontId="4" fillId="0" borderId="13" xfId="69" applyNumberFormat="1" applyFont="1" applyFill="1" applyBorder="1" applyAlignment="1">
      <alignment vertical="center"/>
      <protection/>
    </xf>
    <xf numFmtId="164" fontId="5" fillId="0" borderId="38" xfId="69" applyNumberFormat="1" applyFont="1" applyFill="1" applyBorder="1" applyAlignment="1">
      <alignment horizontal="right" vertical="center" wrapText="1"/>
      <protection/>
    </xf>
    <xf numFmtId="164" fontId="5" fillId="0" borderId="37" xfId="69" applyNumberFormat="1" applyFont="1" applyFill="1" applyBorder="1" applyAlignment="1">
      <alignment vertical="center"/>
      <protection/>
    </xf>
    <xf numFmtId="165" fontId="20" fillId="0" borderId="27" xfId="70" applyNumberFormat="1" applyFont="1" applyFill="1" applyBorder="1" applyAlignment="1">
      <alignment vertical="center" wrapText="1"/>
      <protection/>
    </xf>
    <xf numFmtId="165" fontId="20" fillId="0" borderId="27" xfId="65" applyNumberFormat="1" applyFont="1" applyFill="1" applyBorder="1" applyAlignment="1">
      <alignment vertical="center" wrapText="1"/>
      <protection/>
    </xf>
    <xf numFmtId="165" fontId="20" fillId="0" borderId="13" xfId="70" applyNumberFormat="1" applyFont="1" applyFill="1" applyBorder="1" applyAlignment="1">
      <alignment vertical="center"/>
      <protection/>
    </xf>
    <xf numFmtId="165" fontId="20" fillId="0" borderId="13" xfId="65" applyNumberFormat="1" applyFont="1" applyFill="1" applyBorder="1" applyAlignment="1">
      <alignment vertical="center"/>
      <protection/>
    </xf>
    <xf numFmtId="3" fontId="3" fillId="0" borderId="39" xfId="58" applyNumberFormat="1" applyFont="1" applyFill="1" applyBorder="1" applyAlignment="1">
      <alignment vertical="center"/>
      <protection/>
    </xf>
    <xf numFmtId="3" fontId="3" fillId="0" borderId="39" xfId="58" applyNumberFormat="1" applyFont="1" applyFill="1" applyBorder="1" applyAlignment="1">
      <alignment horizontal="center" vertical="center"/>
      <protection/>
    </xf>
    <xf numFmtId="4" fontId="3" fillId="0" borderId="39" xfId="58" applyNumberFormat="1" applyFont="1" applyFill="1" applyBorder="1" applyAlignment="1">
      <alignment vertical="center"/>
      <protection/>
    </xf>
    <xf numFmtId="0" fontId="1" fillId="0" borderId="22" xfId="76" applyFont="1" applyBorder="1" applyAlignment="1">
      <alignment vertical="center" wrapText="1"/>
      <protection/>
    </xf>
    <xf numFmtId="165" fontId="1" fillId="0" borderId="20" xfId="76" applyNumberFormat="1" applyFont="1" applyBorder="1" applyAlignment="1">
      <alignment vertical="center"/>
      <protection/>
    </xf>
    <xf numFmtId="165" fontId="8" fillId="0" borderId="20" xfId="68" applyNumberFormat="1" applyFont="1" applyFill="1" applyBorder="1" applyAlignment="1">
      <alignment vertical="center"/>
      <protection/>
    </xf>
    <xf numFmtId="4" fontId="8" fillId="0" borderId="20" xfId="68" applyNumberFormat="1" applyFont="1" applyFill="1" applyBorder="1" applyAlignment="1">
      <alignment vertical="center"/>
      <protection/>
    </xf>
    <xf numFmtId="4" fontId="8" fillId="0" borderId="21" xfId="68" applyNumberFormat="1" applyFont="1" applyFill="1" applyBorder="1" applyAlignment="1">
      <alignment vertical="center"/>
      <protection/>
    </xf>
    <xf numFmtId="165" fontId="8" fillId="0" borderId="20" xfId="68" applyNumberFormat="1" applyFont="1" applyFill="1" applyBorder="1" applyAlignment="1">
      <alignment vertical="center"/>
      <protection/>
    </xf>
    <xf numFmtId="4" fontId="8" fillId="0" borderId="20" xfId="68" applyNumberFormat="1" applyFont="1" applyFill="1" applyBorder="1" applyAlignment="1">
      <alignment vertical="center"/>
      <protection/>
    </xf>
    <xf numFmtId="4" fontId="8" fillId="0" borderId="21" xfId="68" applyNumberFormat="1" applyFont="1" applyFill="1" applyBorder="1" applyAlignment="1">
      <alignment vertical="center"/>
      <protection/>
    </xf>
    <xf numFmtId="4" fontId="1" fillId="0" borderId="20" xfId="76" applyNumberFormat="1" applyFont="1" applyFill="1" applyBorder="1" applyAlignment="1">
      <alignment vertical="center"/>
      <protection/>
    </xf>
    <xf numFmtId="4" fontId="1" fillId="0" borderId="21" xfId="76" applyNumberFormat="1" applyFont="1" applyFill="1" applyBorder="1" applyAlignment="1">
      <alignment vertical="center"/>
      <protection/>
    </xf>
    <xf numFmtId="4" fontId="1" fillId="0" borderId="20" xfId="76" applyNumberFormat="1" applyFont="1" applyBorder="1" applyAlignment="1">
      <alignment vertical="center"/>
      <protection/>
    </xf>
    <xf numFmtId="4" fontId="1" fillId="0" borderId="21" xfId="76" applyNumberFormat="1" applyFont="1" applyBorder="1" applyAlignment="1">
      <alignment vertical="center"/>
      <protection/>
    </xf>
    <xf numFmtId="165" fontId="8" fillId="0" borderId="20" xfId="76" applyNumberFormat="1" applyFont="1" applyBorder="1" applyAlignment="1">
      <alignment vertical="center"/>
      <protection/>
    </xf>
    <xf numFmtId="164" fontId="1" fillId="0" borderId="22" xfId="59" applyNumberFormat="1" applyFont="1" applyBorder="1" applyAlignment="1">
      <alignment vertical="center" wrapText="1"/>
      <protection/>
    </xf>
    <xf numFmtId="3" fontId="1" fillId="0" borderId="22" xfId="67" applyNumberFormat="1" applyFont="1" applyFill="1" applyBorder="1" applyAlignment="1">
      <alignment vertical="center" wrapText="1"/>
      <protection/>
    </xf>
    <xf numFmtId="3" fontId="1" fillId="0" borderId="22" xfId="70" applyNumberFormat="1" applyFont="1" applyBorder="1" applyAlignment="1">
      <alignment vertical="center"/>
      <protection/>
    </xf>
    <xf numFmtId="0" fontId="1" fillId="0" borderId="22" xfId="0" applyFont="1" applyBorder="1" applyAlignment="1">
      <alignment vertical="center" wrapText="1"/>
    </xf>
    <xf numFmtId="0" fontId="1" fillId="0" borderId="16" xfId="76" applyFont="1" applyBorder="1" applyAlignment="1">
      <alignment vertical="center" wrapText="1"/>
      <protection/>
    </xf>
    <xf numFmtId="165" fontId="1" fillId="0" borderId="17" xfId="76" applyNumberFormat="1" applyFont="1" applyBorder="1" applyAlignment="1">
      <alignment vertical="center"/>
      <protection/>
    </xf>
    <xf numFmtId="165" fontId="8" fillId="0" borderId="17" xfId="68" applyNumberFormat="1" applyFont="1" applyFill="1" applyBorder="1" applyAlignment="1">
      <alignment vertical="center"/>
      <protection/>
    </xf>
    <xf numFmtId="4" fontId="8" fillId="0" borderId="17" xfId="68" applyNumberFormat="1" applyFont="1" applyFill="1" applyBorder="1" applyAlignment="1">
      <alignment vertical="center"/>
      <protection/>
    </xf>
    <xf numFmtId="4" fontId="8" fillId="0" borderId="18" xfId="68" applyNumberFormat="1" applyFont="1" applyFill="1" applyBorder="1" applyAlignment="1">
      <alignment vertical="center"/>
      <protection/>
    </xf>
    <xf numFmtId="165" fontId="3" fillId="0" borderId="13" xfId="76" applyNumberFormat="1" applyFont="1" applyBorder="1" applyAlignment="1">
      <alignment vertical="center"/>
      <protection/>
    </xf>
    <xf numFmtId="4" fontId="3" fillId="0" borderId="13" xfId="76" applyNumberFormat="1" applyFont="1" applyBorder="1" applyAlignment="1">
      <alignment vertical="center"/>
      <protection/>
    </xf>
    <xf numFmtId="4" fontId="3" fillId="0" borderId="14" xfId="76" applyNumberFormat="1" applyFont="1" applyBorder="1" applyAlignment="1">
      <alignment vertical="center"/>
      <protection/>
    </xf>
    <xf numFmtId="4" fontId="1" fillId="0" borderId="17" xfId="76" applyNumberFormat="1" applyFont="1" applyBorder="1" applyAlignment="1">
      <alignment vertical="center"/>
      <protection/>
    </xf>
    <xf numFmtId="4" fontId="1" fillId="0" borderId="18" xfId="76" applyNumberFormat="1" applyFont="1" applyBorder="1" applyAlignment="1">
      <alignment vertical="center"/>
      <protection/>
    </xf>
    <xf numFmtId="165" fontId="8" fillId="0" borderId="17" xfId="76" applyNumberFormat="1" applyFont="1" applyBorder="1" applyAlignment="1">
      <alignment vertical="center"/>
      <protection/>
    </xf>
    <xf numFmtId="0" fontId="1" fillId="0" borderId="19" xfId="76" applyFont="1" applyBorder="1" applyAlignment="1">
      <alignment vertical="center" wrapText="1"/>
      <protection/>
    </xf>
    <xf numFmtId="165" fontId="8" fillId="0" borderId="15" xfId="76" applyNumberFormat="1" applyFont="1" applyBorder="1" applyAlignment="1">
      <alignment vertical="center"/>
      <protection/>
    </xf>
    <xf numFmtId="165" fontId="1" fillId="0" borderId="15" xfId="76" applyNumberFormat="1" applyFont="1" applyBorder="1" applyAlignment="1">
      <alignment vertical="center"/>
      <protection/>
    </xf>
    <xf numFmtId="165" fontId="8" fillId="0" borderId="15" xfId="68" applyNumberFormat="1" applyFont="1" applyFill="1" applyBorder="1" applyAlignment="1">
      <alignment vertical="center"/>
      <protection/>
    </xf>
    <xf numFmtId="4" fontId="8" fillId="0" borderId="15" xfId="68" applyNumberFormat="1" applyFont="1" applyFill="1" applyBorder="1" applyAlignment="1">
      <alignment vertical="center"/>
      <protection/>
    </xf>
    <xf numFmtId="4" fontId="8" fillId="0" borderId="23" xfId="68" applyNumberFormat="1" applyFont="1" applyFill="1" applyBorder="1" applyAlignment="1">
      <alignment vertical="center"/>
      <protection/>
    </xf>
    <xf numFmtId="164" fontId="3" fillId="0" borderId="12" xfId="76" applyNumberFormat="1" applyFont="1" applyFill="1" applyBorder="1" applyAlignment="1">
      <alignment vertical="center" wrapText="1"/>
      <protection/>
    </xf>
    <xf numFmtId="165" fontId="22" fillId="0" borderId="13" xfId="76" applyNumberFormat="1" applyFont="1" applyBorder="1" applyAlignment="1">
      <alignment vertical="center"/>
      <protection/>
    </xf>
    <xf numFmtId="4" fontId="22" fillId="0" borderId="13" xfId="76" applyNumberFormat="1" applyFont="1" applyBorder="1" applyAlignment="1">
      <alignment vertical="center"/>
      <protection/>
    </xf>
    <xf numFmtId="4" fontId="22" fillId="0" borderId="14" xfId="76" applyNumberFormat="1" applyFont="1" applyBorder="1" applyAlignment="1">
      <alignment vertical="center"/>
      <protection/>
    </xf>
    <xf numFmtId="165" fontId="8" fillId="0" borderId="17" xfId="68" applyNumberFormat="1" applyFont="1" applyFill="1" applyBorder="1" applyAlignment="1">
      <alignment vertical="center"/>
      <protection/>
    </xf>
    <xf numFmtId="4" fontId="8" fillId="0" borderId="17" xfId="68" applyNumberFormat="1" applyFont="1" applyFill="1" applyBorder="1" applyAlignment="1">
      <alignment vertical="center"/>
      <protection/>
    </xf>
    <xf numFmtId="4" fontId="8" fillId="0" borderId="18" xfId="68" applyNumberFormat="1" applyFont="1" applyFill="1" applyBorder="1" applyAlignment="1">
      <alignment vertical="center"/>
      <protection/>
    </xf>
    <xf numFmtId="172" fontId="1" fillId="0" borderId="20" xfId="76" applyNumberFormat="1" applyFont="1" applyBorder="1" applyAlignment="1">
      <alignment vertical="center"/>
      <protection/>
    </xf>
    <xf numFmtId="172" fontId="1" fillId="0" borderId="17" xfId="76" applyNumberFormat="1" applyFont="1" applyBorder="1" applyAlignment="1">
      <alignment vertical="center"/>
      <protection/>
    </xf>
    <xf numFmtId="172" fontId="3" fillId="0" borderId="13" xfId="76" applyNumberFormat="1" applyFont="1" applyBorder="1" applyAlignment="1">
      <alignment vertical="center"/>
      <protection/>
    </xf>
    <xf numFmtId="172" fontId="8" fillId="0" borderId="20" xfId="76" applyNumberFormat="1" applyFont="1" applyBorder="1" applyAlignment="1">
      <alignment vertical="center"/>
      <protection/>
    </xf>
    <xf numFmtId="0" fontId="1" fillId="0" borderId="40" xfId="76" applyFont="1" applyBorder="1" applyAlignment="1">
      <alignment vertical="center" wrapText="1"/>
      <protection/>
    </xf>
    <xf numFmtId="172" fontId="8" fillId="0" borderId="41" xfId="76" applyNumberFormat="1" applyFont="1" applyBorder="1" applyAlignment="1">
      <alignment vertical="center"/>
      <protection/>
    </xf>
    <xf numFmtId="4" fontId="1" fillId="0" borderId="41" xfId="76" applyNumberFormat="1" applyFont="1" applyBorder="1" applyAlignment="1">
      <alignment vertical="center"/>
      <protection/>
    </xf>
    <xf numFmtId="4" fontId="1" fillId="0" borderId="42" xfId="76" applyNumberFormat="1" applyFont="1" applyBorder="1" applyAlignment="1">
      <alignment vertical="center"/>
      <protection/>
    </xf>
    <xf numFmtId="172" fontId="22" fillId="0" borderId="13" xfId="76" applyNumberFormat="1" applyFont="1" applyBorder="1" applyAlignment="1">
      <alignment vertical="center"/>
      <protection/>
    </xf>
    <xf numFmtId="172" fontId="22" fillId="0" borderId="14" xfId="76" applyNumberFormat="1" applyFont="1" applyBorder="1" applyAlignment="1">
      <alignment vertical="center"/>
      <protection/>
    </xf>
    <xf numFmtId="164" fontId="1" fillId="0" borderId="19" xfId="59" applyNumberFormat="1" applyFont="1" applyBorder="1" applyAlignment="1">
      <alignment vertical="center" wrapText="1"/>
      <protection/>
    </xf>
    <xf numFmtId="172" fontId="8" fillId="0" borderId="15" xfId="76" applyNumberFormat="1" applyFont="1" applyBorder="1" applyAlignment="1">
      <alignment vertical="center"/>
      <protection/>
    </xf>
    <xf numFmtId="4" fontId="1" fillId="0" borderId="15" xfId="76" applyNumberFormat="1" applyFont="1" applyBorder="1" applyAlignment="1">
      <alignment vertical="center"/>
      <protection/>
    </xf>
    <xf numFmtId="4" fontId="1" fillId="0" borderId="23" xfId="76" applyNumberFormat="1" applyFont="1" applyBorder="1" applyAlignment="1">
      <alignment vertical="center"/>
      <protection/>
    </xf>
    <xf numFmtId="172" fontId="8" fillId="0" borderId="17" xfId="76" applyNumberFormat="1" applyFont="1" applyBorder="1" applyAlignment="1">
      <alignment vertical="center"/>
      <protection/>
    </xf>
    <xf numFmtId="0" fontId="4" fillId="0" borderId="22" xfId="0" applyFont="1" applyBorder="1" applyAlignment="1">
      <alignment vertical="center" wrapText="1"/>
    </xf>
    <xf numFmtId="3" fontId="1" fillId="0" borderId="15" xfId="66" applyNumberFormat="1" applyFont="1" applyBorder="1" applyAlignment="1">
      <alignment vertical="center"/>
      <protection/>
    </xf>
    <xf numFmtId="165" fontId="7" fillId="0" borderId="15" xfId="66" applyNumberFormat="1" applyFont="1" applyBorder="1" applyAlignment="1">
      <alignment vertical="center"/>
      <protection/>
    </xf>
    <xf numFmtId="3" fontId="1" fillId="0" borderId="23" xfId="66" applyNumberFormat="1" applyFont="1" applyBorder="1" applyAlignment="1">
      <alignment vertical="center"/>
      <protection/>
    </xf>
    <xf numFmtId="3" fontId="3" fillId="0" borderId="13" xfId="66" applyNumberFormat="1" applyFont="1" applyBorder="1" applyAlignment="1">
      <alignment vertical="center"/>
      <protection/>
    </xf>
    <xf numFmtId="165" fontId="20" fillId="0" borderId="13" xfId="66" applyNumberFormat="1" applyFont="1" applyBorder="1" applyAlignment="1">
      <alignment vertical="center"/>
      <protection/>
    </xf>
    <xf numFmtId="3" fontId="3" fillId="0" borderId="14" xfId="66" applyNumberFormat="1" applyFont="1" applyBorder="1" applyAlignment="1">
      <alignment vertical="center"/>
      <protection/>
    </xf>
    <xf numFmtId="3" fontId="1" fillId="0" borderId="20" xfId="66" applyNumberFormat="1" applyFont="1" applyBorder="1" applyAlignment="1">
      <alignment vertical="center"/>
      <protection/>
    </xf>
    <xf numFmtId="165" fontId="7" fillId="0" borderId="20" xfId="66" applyNumberFormat="1" applyFont="1" applyBorder="1" applyAlignment="1">
      <alignment vertical="center"/>
      <protection/>
    </xf>
    <xf numFmtId="3" fontId="1" fillId="0" borderId="20" xfId="66" applyNumberFormat="1" applyFont="1" applyFill="1" applyBorder="1" applyAlignment="1">
      <alignment vertical="center"/>
      <protection/>
    </xf>
    <xf numFmtId="3" fontId="1" fillId="0" borderId="17" xfId="66" applyNumberFormat="1" applyFont="1" applyFill="1" applyBorder="1" applyAlignment="1">
      <alignment vertical="center"/>
      <protection/>
    </xf>
    <xf numFmtId="165" fontId="7" fillId="0" borderId="17" xfId="70" applyNumberFormat="1" applyFont="1" applyFill="1" applyBorder="1" applyAlignment="1">
      <alignment vertical="center"/>
      <protection/>
    </xf>
    <xf numFmtId="3" fontId="1" fillId="0" borderId="17" xfId="66" applyNumberFormat="1" applyFont="1" applyBorder="1" applyAlignment="1">
      <alignment vertical="center"/>
      <protection/>
    </xf>
    <xf numFmtId="165" fontId="7" fillId="0" borderId="17" xfId="66" applyNumberFormat="1" applyFont="1" applyBorder="1" applyAlignment="1">
      <alignment vertical="center"/>
      <protection/>
    </xf>
    <xf numFmtId="3" fontId="3" fillId="0" borderId="13" xfId="66" applyNumberFormat="1" applyFont="1" applyFill="1" applyBorder="1" applyAlignment="1">
      <alignment vertical="center"/>
      <protection/>
    </xf>
    <xf numFmtId="3" fontId="1" fillId="0" borderId="21" xfId="66" applyNumberFormat="1" applyFont="1" applyBorder="1" applyAlignment="1">
      <alignment vertical="center"/>
      <protection/>
    </xf>
    <xf numFmtId="3" fontId="1" fillId="0" borderId="18" xfId="66" applyNumberFormat="1" applyFont="1" applyBorder="1" applyAlignment="1">
      <alignment vertical="center"/>
      <protection/>
    </xf>
    <xf numFmtId="3" fontId="1" fillId="0" borderId="15" xfId="66" applyNumberFormat="1" applyFont="1" applyFill="1" applyBorder="1" applyAlignment="1">
      <alignment vertical="center"/>
      <protection/>
    </xf>
    <xf numFmtId="3" fontId="1" fillId="0" borderId="25" xfId="66" applyNumberFormat="1" applyFont="1" applyBorder="1" applyAlignment="1">
      <alignment vertical="center"/>
      <protection/>
    </xf>
    <xf numFmtId="165" fontId="7" fillId="0" borderId="25" xfId="66" applyNumberFormat="1" applyFont="1" applyBorder="1" applyAlignment="1">
      <alignment vertical="center"/>
      <protection/>
    </xf>
    <xf numFmtId="3" fontId="1" fillId="0" borderId="37" xfId="66" applyNumberFormat="1" applyFont="1" applyBorder="1" applyAlignment="1">
      <alignment vertical="center"/>
      <protection/>
    </xf>
    <xf numFmtId="164" fontId="1" fillId="0" borderId="22" xfId="75" applyNumberFormat="1" applyFont="1" applyBorder="1" applyAlignment="1">
      <alignment vertical="center" wrapText="1"/>
      <protection/>
    </xf>
    <xf numFmtId="165" fontId="7" fillId="0" borderId="13" xfId="66" applyNumberFormat="1" applyFont="1" applyBorder="1" applyAlignment="1">
      <alignment vertical="center"/>
      <protection/>
    </xf>
    <xf numFmtId="3" fontId="24" fillId="0" borderId="22" xfId="72" applyNumberFormat="1" applyFont="1" applyFill="1" applyBorder="1" applyAlignment="1">
      <alignment vertical="center"/>
      <protection/>
    </xf>
    <xf numFmtId="3" fontId="19" fillId="0" borderId="20" xfId="72" applyNumberFormat="1" applyFont="1" applyFill="1" applyBorder="1" applyAlignment="1">
      <alignment vertical="center"/>
      <protection/>
    </xf>
    <xf numFmtId="3" fontId="3" fillId="0" borderId="0" xfId="71" applyNumberFormat="1" applyFont="1" applyFill="1" applyAlignment="1">
      <alignment horizontal="center" vertical="center"/>
      <protection/>
    </xf>
    <xf numFmtId="3" fontId="1" fillId="0" borderId="0" xfId="71" applyNumberFormat="1" applyFont="1" applyFill="1" applyAlignment="1">
      <alignment vertical="center"/>
      <protection/>
    </xf>
    <xf numFmtId="3" fontId="19" fillId="0" borderId="0" xfId="71" applyNumberFormat="1" applyFont="1" applyFill="1" applyAlignment="1">
      <alignment vertical="center"/>
      <protection/>
    </xf>
    <xf numFmtId="3" fontId="19" fillId="0" borderId="0" xfId="71" applyNumberFormat="1" applyFont="1" applyFill="1" applyAlignment="1">
      <alignment vertical="center" shrinkToFit="1"/>
      <protection/>
    </xf>
    <xf numFmtId="3" fontId="19" fillId="0" borderId="0" xfId="71" applyNumberFormat="1" applyFont="1" applyFill="1" applyAlignment="1">
      <alignment horizontal="right" vertical="center"/>
      <protection/>
    </xf>
    <xf numFmtId="3" fontId="19" fillId="0" borderId="19" xfId="71" applyNumberFormat="1" applyFont="1" applyFill="1" applyBorder="1" applyAlignment="1">
      <alignment vertical="center"/>
      <protection/>
    </xf>
    <xf numFmtId="3" fontId="19" fillId="0" borderId="15" xfId="71" applyNumberFormat="1" applyFont="1" applyFill="1" applyBorder="1" applyAlignment="1">
      <alignment vertical="center" shrinkToFit="1"/>
      <protection/>
    </xf>
    <xf numFmtId="3" fontId="19" fillId="0" borderId="15" xfId="71" applyNumberFormat="1" applyFont="1" applyFill="1" applyBorder="1" applyAlignment="1">
      <alignment vertical="center"/>
      <protection/>
    </xf>
    <xf numFmtId="10" fontId="19" fillId="0" borderId="23" xfId="85" applyNumberFormat="1" applyFont="1" applyFill="1" applyBorder="1" applyAlignment="1">
      <alignment horizontal="center" vertical="center"/>
    </xf>
    <xf numFmtId="3" fontId="19" fillId="0" borderId="22" xfId="71" applyNumberFormat="1" applyFont="1" applyFill="1" applyBorder="1" applyAlignment="1">
      <alignment vertical="center"/>
      <protection/>
    </xf>
    <xf numFmtId="3" fontId="19" fillId="0" borderId="20" xfId="71" applyNumberFormat="1" applyFont="1" applyFill="1" applyBorder="1" applyAlignment="1">
      <alignment vertical="center" shrinkToFit="1"/>
      <protection/>
    </xf>
    <xf numFmtId="3" fontId="19" fillId="0" borderId="20" xfId="71" applyNumberFormat="1" applyFont="1" applyFill="1" applyBorder="1" applyAlignment="1">
      <alignment vertical="center"/>
      <protection/>
    </xf>
    <xf numFmtId="10" fontId="19" fillId="0" borderId="21" xfId="85" applyNumberFormat="1" applyFont="1" applyFill="1" applyBorder="1" applyAlignment="1">
      <alignment horizontal="center" vertical="center"/>
    </xf>
    <xf numFmtId="10" fontId="19" fillId="0" borderId="18" xfId="85" applyNumberFormat="1" applyFont="1" applyFill="1" applyBorder="1" applyAlignment="1">
      <alignment horizontal="center" vertical="center"/>
    </xf>
    <xf numFmtId="3" fontId="13" fillId="0" borderId="12" xfId="71" applyNumberFormat="1" applyFont="1" applyFill="1" applyBorder="1" applyAlignment="1">
      <alignment vertical="center"/>
      <protection/>
    </xf>
    <xf numFmtId="3" fontId="13" fillId="0" borderId="13" xfId="71" applyNumberFormat="1" applyFont="1" applyFill="1" applyBorder="1" applyAlignment="1">
      <alignment vertical="center" shrinkToFit="1"/>
      <protection/>
    </xf>
    <xf numFmtId="3" fontId="13" fillId="0" borderId="13" xfId="71" applyNumberFormat="1" applyFont="1" applyFill="1" applyBorder="1" applyAlignment="1">
      <alignment vertical="center"/>
      <protection/>
    </xf>
    <xf numFmtId="10" fontId="13" fillId="0" borderId="14" xfId="85" applyNumberFormat="1" applyFont="1" applyFill="1" applyBorder="1" applyAlignment="1">
      <alignment horizontal="center" vertical="center"/>
    </xf>
    <xf numFmtId="3" fontId="3" fillId="0" borderId="0" xfId="71" applyNumberFormat="1" applyFont="1" applyFill="1" applyAlignment="1">
      <alignment vertical="center"/>
      <protection/>
    </xf>
    <xf numFmtId="3" fontId="14" fillId="0" borderId="19" xfId="71" applyNumberFormat="1" applyFont="1" applyFill="1" applyBorder="1" applyAlignment="1">
      <alignment vertical="center"/>
      <protection/>
    </xf>
    <xf numFmtId="3" fontId="14" fillId="0" borderId="15" xfId="71" applyNumberFormat="1" applyFont="1" applyFill="1" applyBorder="1" applyAlignment="1">
      <alignment vertical="center" shrinkToFit="1"/>
      <protection/>
    </xf>
    <xf numFmtId="3" fontId="14" fillId="0" borderId="15" xfId="71" applyNumberFormat="1" applyFont="1" applyFill="1" applyBorder="1" applyAlignment="1">
      <alignment vertical="center"/>
      <protection/>
    </xf>
    <xf numFmtId="3" fontId="15" fillId="0" borderId="0" xfId="71" applyNumberFormat="1" applyFont="1" applyFill="1" applyAlignment="1">
      <alignment vertical="center"/>
      <protection/>
    </xf>
    <xf numFmtId="3" fontId="14" fillId="0" borderId="22" xfId="71" applyNumberFormat="1" applyFont="1" applyFill="1" applyBorder="1" applyAlignment="1">
      <alignment vertical="center"/>
      <protection/>
    </xf>
    <xf numFmtId="3" fontId="14" fillId="0" borderId="20" xfId="71" applyNumberFormat="1" applyFont="1" applyFill="1" applyBorder="1" applyAlignment="1">
      <alignment vertical="center" shrinkToFit="1"/>
      <protection/>
    </xf>
    <xf numFmtId="3" fontId="14" fillId="0" borderId="20" xfId="71" applyNumberFormat="1" applyFont="1" applyFill="1" applyBorder="1" applyAlignment="1">
      <alignment vertical="center"/>
      <protection/>
    </xf>
    <xf numFmtId="3" fontId="14" fillId="0" borderId="16" xfId="71" applyNumberFormat="1" applyFont="1" applyFill="1" applyBorder="1" applyAlignment="1">
      <alignment vertical="center"/>
      <protection/>
    </xf>
    <xf numFmtId="3" fontId="14" fillId="0" borderId="17" xfId="71" applyNumberFormat="1" applyFont="1" applyFill="1" applyBorder="1" applyAlignment="1">
      <alignment vertical="center"/>
      <protection/>
    </xf>
    <xf numFmtId="3" fontId="19" fillId="0" borderId="43" xfId="71" applyNumberFormat="1" applyFont="1" applyFill="1" applyBorder="1" applyAlignment="1">
      <alignment vertical="center"/>
      <protection/>
    </xf>
    <xf numFmtId="10" fontId="19" fillId="0" borderId="44" xfId="85" applyNumberFormat="1" applyFont="1" applyFill="1" applyBorder="1" applyAlignment="1">
      <alignment horizontal="center" vertical="center"/>
    </xf>
    <xf numFmtId="3" fontId="14" fillId="0" borderId="40" xfId="71" applyNumberFormat="1" applyFont="1" applyFill="1" applyBorder="1" applyAlignment="1">
      <alignment vertical="center"/>
      <protection/>
    </xf>
    <xf numFmtId="3" fontId="14" fillId="0" borderId="41" xfId="71" applyNumberFormat="1" applyFont="1" applyFill="1" applyBorder="1" applyAlignment="1">
      <alignment vertical="center" shrinkToFit="1"/>
      <protection/>
    </xf>
    <xf numFmtId="3" fontId="14" fillId="0" borderId="41" xfId="71" applyNumberFormat="1" applyFont="1" applyFill="1" applyBorder="1" applyAlignment="1">
      <alignment vertical="center"/>
      <protection/>
    </xf>
    <xf numFmtId="10" fontId="19" fillId="0" borderId="42" xfId="85" applyNumberFormat="1" applyFont="1" applyFill="1" applyBorder="1" applyAlignment="1">
      <alignment horizontal="center" vertical="center"/>
    </xf>
    <xf numFmtId="3" fontId="19" fillId="0" borderId="45" xfId="71" applyNumberFormat="1" applyFont="1" applyFill="1" applyBorder="1" applyAlignment="1">
      <alignment vertical="center"/>
      <protection/>
    </xf>
    <xf numFmtId="3" fontId="19" fillId="0" borderId="43" xfId="71" applyNumberFormat="1" applyFont="1" applyFill="1" applyBorder="1" applyAlignment="1">
      <alignment vertical="center" shrinkToFit="1"/>
      <protection/>
    </xf>
    <xf numFmtId="3" fontId="19" fillId="0" borderId="13" xfId="71" applyNumberFormat="1" applyFont="1" applyFill="1" applyBorder="1" applyAlignment="1">
      <alignment vertical="center"/>
      <protection/>
    </xf>
    <xf numFmtId="3" fontId="1" fillId="0" borderId="0" xfId="71" applyNumberFormat="1" applyFont="1" applyFill="1" applyAlignment="1">
      <alignment vertical="center" shrinkToFit="1"/>
      <protection/>
    </xf>
    <xf numFmtId="164" fontId="19" fillId="0" borderId="0" xfId="71" applyNumberFormat="1" applyFont="1" applyFill="1" applyAlignment="1">
      <alignment vertical="center"/>
      <protection/>
    </xf>
    <xf numFmtId="164" fontId="19" fillId="0" borderId="15" xfId="71" applyNumberFormat="1" applyFont="1" applyFill="1" applyBorder="1" applyAlignment="1">
      <alignment vertical="center"/>
      <protection/>
    </xf>
    <xf numFmtId="164" fontId="19" fillId="0" borderId="20" xfId="71" applyNumberFormat="1" applyFont="1" applyFill="1" applyBorder="1" applyAlignment="1">
      <alignment vertical="center"/>
      <protection/>
    </xf>
    <xf numFmtId="164" fontId="1" fillId="0" borderId="20" xfId="71" applyNumberFormat="1" applyFont="1" applyFill="1" applyBorder="1" applyAlignment="1">
      <alignment vertical="center"/>
      <protection/>
    </xf>
    <xf numFmtId="164" fontId="19" fillId="0" borderId="17" xfId="71" applyNumberFormat="1" applyFont="1" applyFill="1" applyBorder="1" applyAlignment="1">
      <alignment vertical="center"/>
      <protection/>
    </xf>
    <xf numFmtId="164" fontId="13" fillId="0" borderId="13" xfId="71" applyNumberFormat="1" applyFont="1" applyFill="1" applyBorder="1" applyAlignment="1">
      <alignment vertical="center"/>
      <protection/>
    </xf>
    <xf numFmtId="164" fontId="19" fillId="0" borderId="43" xfId="71" applyNumberFormat="1" applyFont="1" applyFill="1" applyBorder="1" applyAlignment="1">
      <alignment vertical="center"/>
      <protection/>
    </xf>
    <xf numFmtId="164" fontId="19" fillId="0" borderId="41" xfId="71" applyNumberFormat="1" applyFont="1" applyFill="1" applyBorder="1" applyAlignment="1">
      <alignment vertical="center"/>
      <protection/>
    </xf>
    <xf numFmtId="164" fontId="15" fillId="0" borderId="20" xfId="71" applyNumberFormat="1" applyFont="1" applyFill="1" applyBorder="1" applyAlignment="1">
      <alignment vertical="center"/>
      <protection/>
    </xf>
    <xf numFmtId="164" fontId="1" fillId="0" borderId="0" xfId="71" applyNumberFormat="1" applyFont="1" applyFill="1" applyAlignment="1">
      <alignment vertical="center"/>
      <protection/>
    </xf>
    <xf numFmtId="3" fontId="1" fillId="0" borderId="2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20" xfId="60" applyNumberFormat="1" applyFont="1" applyFill="1" applyBorder="1" applyAlignment="1">
      <alignment horizontal="right" vertical="center"/>
      <protection/>
    </xf>
    <xf numFmtId="4" fontId="1" fillId="0" borderId="20" xfId="58" applyNumberFormat="1" applyFont="1" applyFill="1" applyBorder="1" applyAlignment="1">
      <alignment vertical="center"/>
      <protection/>
    </xf>
    <xf numFmtId="3" fontId="1" fillId="0" borderId="21" xfId="58" applyNumberFormat="1" applyFont="1" applyFill="1" applyBorder="1" applyAlignment="1">
      <alignment vertical="center"/>
      <protection/>
    </xf>
    <xf numFmtId="3" fontId="8" fillId="0" borderId="22" xfId="72" applyNumberFormat="1" applyFont="1" applyFill="1" applyBorder="1" applyAlignment="1">
      <alignment vertical="center"/>
      <protection/>
    </xf>
    <xf numFmtId="3" fontId="8" fillId="0" borderId="20" xfId="72" applyNumberFormat="1" applyFont="1" applyFill="1" applyBorder="1" applyAlignment="1">
      <alignment horizontal="center" vertical="center"/>
      <protection/>
    </xf>
    <xf numFmtId="3" fontId="8" fillId="0" borderId="20" xfId="72" applyNumberFormat="1" applyFont="1" applyFill="1" applyBorder="1" applyAlignment="1">
      <alignment horizontal="right" vertical="center"/>
      <protection/>
    </xf>
    <xf numFmtId="3" fontId="1" fillId="0" borderId="20" xfId="58" applyNumberFormat="1" applyFont="1" applyFill="1" applyBorder="1" applyAlignment="1">
      <alignment vertical="center"/>
      <protection/>
    </xf>
    <xf numFmtId="3" fontId="22" fillId="0" borderId="22" xfId="72" applyNumberFormat="1" applyFont="1" applyFill="1" applyBorder="1" applyAlignment="1">
      <alignment vertical="center"/>
      <protection/>
    </xf>
    <xf numFmtId="3" fontId="22" fillId="0" borderId="20" xfId="72" applyNumberFormat="1" applyFont="1" applyFill="1" applyBorder="1" applyAlignment="1">
      <alignment horizontal="center" vertical="center"/>
      <protection/>
    </xf>
    <xf numFmtId="3" fontId="8" fillId="0" borderId="22" xfId="72" applyNumberFormat="1" applyFont="1" applyFill="1" applyBorder="1" applyAlignment="1">
      <alignment horizontal="left" vertical="center" wrapText="1"/>
      <protection/>
    </xf>
    <xf numFmtId="3" fontId="1" fillId="0" borderId="20" xfId="58" applyNumberFormat="1" applyFont="1" applyFill="1" applyBorder="1" applyAlignment="1">
      <alignment horizontal="center" vertical="center"/>
      <protection/>
    </xf>
    <xf numFmtId="3" fontId="22" fillId="0" borderId="20" xfId="72" applyNumberFormat="1" applyFont="1" applyFill="1" applyBorder="1" applyAlignment="1">
      <alignment horizontal="center" vertical="center"/>
      <protection/>
    </xf>
    <xf numFmtId="3" fontId="22" fillId="0" borderId="22" xfId="72" applyNumberFormat="1" applyFont="1" applyFill="1" applyBorder="1" applyAlignment="1">
      <alignment vertical="center"/>
      <protection/>
    </xf>
    <xf numFmtId="3" fontId="49" fillId="0" borderId="20" xfId="72" applyNumberFormat="1" applyFont="1" applyFill="1" applyBorder="1" applyAlignment="1">
      <alignment vertical="center"/>
      <protection/>
    </xf>
    <xf numFmtId="3" fontId="8" fillId="0" borderId="22" xfId="72" applyNumberFormat="1" applyFont="1" applyFill="1" applyBorder="1" applyAlignment="1">
      <alignment vertical="center"/>
      <protection/>
    </xf>
    <xf numFmtId="3" fontId="49" fillId="0" borderId="20" xfId="72" applyNumberFormat="1" applyFont="1" applyFill="1" applyBorder="1" applyAlignment="1">
      <alignment horizontal="center" vertical="center"/>
      <protection/>
    </xf>
    <xf numFmtId="3" fontId="1" fillId="0" borderId="20" xfId="58" applyNumberFormat="1" applyFont="1" applyFill="1" applyBorder="1" applyAlignment="1">
      <alignment horizontal="right" vertical="center"/>
      <protection/>
    </xf>
    <xf numFmtId="3" fontId="4" fillId="0" borderId="20" xfId="60" applyNumberFormat="1" applyFont="1" applyFill="1" applyBorder="1" applyAlignment="1">
      <alignment vertical="center"/>
      <protection/>
    </xf>
    <xf numFmtId="3" fontId="1" fillId="0" borderId="20" xfId="0" applyNumberFormat="1" applyFont="1" applyBorder="1" applyAlignment="1">
      <alignment vertical="center"/>
    </xf>
    <xf numFmtId="3" fontId="50" fillId="0" borderId="22" xfId="72" applyNumberFormat="1" applyFont="1" applyFill="1" applyBorder="1" applyAlignment="1">
      <alignment vertical="center"/>
      <protection/>
    </xf>
    <xf numFmtId="3" fontId="50" fillId="0" borderId="20" xfId="72" applyNumberFormat="1" applyFont="1" applyFill="1" applyBorder="1" applyAlignment="1">
      <alignment horizontal="center" vertical="center"/>
      <protection/>
    </xf>
    <xf numFmtId="3" fontId="18" fillId="0" borderId="20" xfId="58" applyNumberFormat="1" applyFont="1" applyFill="1" applyBorder="1" applyAlignment="1">
      <alignment horizontal="right" vertical="center"/>
      <protection/>
    </xf>
    <xf numFmtId="3" fontId="15" fillId="0" borderId="20" xfId="58" applyNumberFormat="1" applyFont="1" applyFill="1" applyBorder="1" applyAlignment="1">
      <alignment vertical="center"/>
      <protection/>
    </xf>
    <xf numFmtId="3" fontId="1" fillId="0" borderId="20" xfId="0" applyNumberFormat="1" applyFont="1" applyFill="1" applyBorder="1" applyAlignment="1">
      <alignment vertical="center"/>
    </xf>
    <xf numFmtId="3" fontId="50" fillId="0" borderId="22" xfId="72" applyNumberFormat="1" applyFont="1" applyFill="1" applyBorder="1" applyAlignment="1">
      <alignment horizontal="center" vertical="center"/>
      <protection/>
    </xf>
    <xf numFmtId="49" fontId="22" fillId="0" borderId="20" xfId="72" applyNumberFormat="1" applyFont="1" applyFill="1" applyBorder="1" applyAlignment="1">
      <alignment horizontal="center" vertical="center"/>
      <protection/>
    </xf>
    <xf numFmtId="3" fontId="8" fillId="0" borderId="20" xfId="72" applyNumberFormat="1" applyFont="1" applyFill="1" applyBorder="1" applyAlignment="1">
      <alignment vertical="center"/>
      <protection/>
    </xf>
    <xf numFmtId="3" fontId="1" fillId="22" borderId="20" xfId="58" applyNumberFormat="1" applyFont="1" applyFill="1" applyBorder="1" applyAlignment="1">
      <alignment vertical="center"/>
      <protection/>
    </xf>
    <xf numFmtId="49" fontId="8" fillId="0" borderId="20" xfId="72" applyNumberFormat="1" applyFont="1" applyFill="1" applyBorder="1" applyAlignment="1">
      <alignment horizontal="center" vertical="center"/>
      <protection/>
    </xf>
    <xf numFmtId="49" fontId="1" fillId="0" borderId="22" xfId="0" applyNumberFormat="1" applyFont="1" applyFill="1" applyBorder="1" applyAlignment="1">
      <alignment vertical="center"/>
    </xf>
    <xf numFmtId="3" fontId="1" fillId="22" borderId="20" xfId="60" applyNumberFormat="1" applyFont="1" applyFill="1" applyBorder="1" applyAlignment="1">
      <alignment horizontal="right" vertical="center"/>
      <protection/>
    </xf>
    <xf numFmtId="3" fontId="8" fillId="22" borderId="20" xfId="72" applyNumberFormat="1" applyFont="1" applyFill="1" applyBorder="1" applyAlignment="1">
      <alignment vertical="center"/>
      <protection/>
    </xf>
    <xf numFmtId="3" fontId="50" fillId="0" borderId="22" xfId="72" applyNumberFormat="1" applyFont="1" applyFill="1" applyBorder="1" applyAlignment="1">
      <alignment horizontal="center" vertical="center"/>
      <protection/>
    </xf>
    <xf numFmtId="49" fontId="50" fillId="0" borderId="20" xfId="72" applyNumberFormat="1" applyFont="1" applyFill="1" applyBorder="1" applyAlignment="1">
      <alignment horizontal="center" vertical="center"/>
      <protection/>
    </xf>
    <xf numFmtId="3" fontId="49" fillId="0" borderId="20" xfId="72" applyNumberFormat="1" applyFont="1" applyFill="1" applyBorder="1" applyAlignment="1">
      <alignment vertical="center"/>
      <protection/>
    </xf>
    <xf numFmtId="3" fontId="8" fillId="0" borderId="20" xfId="58" applyNumberFormat="1" applyFont="1" applyFill="1" applyBorder="1" applyAlignment="1">
      <alignment vertical="center"/>
      <protection/>
    </xf>
    <xf numFmtId="49" fontId="1" fillId="0" borderId="22" xfId="0" applyNumberFormat="1" applyFont="1" applyFill="1" applyBorder="1" applyAlignment="1">
      <alignment vertical="center" wrapText="1"/>
    </xf>
    <xf numFmtId="3" fontId="8" fillId="0" borderId="22" xfId="72" applyNumberFormat="1" applyFont="1" applyFill="1" applyBorder="1" applyAlignment="1">
      <alignment vertical="center" wrapText="1"/>
      <protection/>
    </xf>
    <xf numFmtId="3" fontId="8" fillId="0" borderId="20" xfId="72" applyNumberFormat="1" applyFont="1" applyFill="1" applyBorder="1" applyAlignment="1">
      <alignment horizontal="right" vertical="center"/>
      <protection/>
    </xf>
    <xf numFmtId="3" fontId="8" fillId="22" borderId="20" xfId="72" applyNumberFormat="1" applyFont="1" applyFill="1" applyBorder="1" applyAlignment="1">
      <alignment horizontal="right" vertical="center"/>
      <protection/>
    </xf>
    <xf numFmtId="3" fontId="8" fillId="0" borderId="20" xfId="72" applyNumberFormat="1" applyFont="1" applyFill="1" applyBorder="1" applyAlignment="1">
      <alignment horizontal="center" vertical="center"/>
      <protection/>
    </xf>
    <xf numFmtId="164" fontId="8" fillId="0" borderId="22" xfId="63" applyNumberFormat="1" applyFont="1" applyFill="1" applyBorder="1" applyAlignment="1">
      <alignment horizontal="left" vertical="center" wrapText="1"/>
      <protection/>
    </xf>
    <xf numFmtId="164" fontId="8" fillId="0" borderId="22" xfId="63" applyNumberFormat="1" applyFont="1" applyFill="1" applyBorder="1" applyAlignment="1">
      <alignment horizontal="left" vertical="center" wrapText="1"/>
      <protection/>
    </xf>
    <xf numFmtId="3" fontId="50" fillId="0" borderId="22" xfId="72" applyNumberFormat="1" applyFont="1" applyFill="1" applyBorder="1" applyAlignment="1">
      <alignment vertical="center"/>
      <protection/>
    </xf>
    <xf numFmtId="3" fontId="49" fillId="0" borderId="20" xfId="72" applyNumberFormat="1" applyFont="1" applyFill="1" applyBorder="1" applyAlignment="1">
      <alignment horizontal="right" vertical="center"/>
      <protection/>
    </xf>
    <xf numFmtId="3" fontId="8" fillId="0" borderId="22" xfId="72" applyNumberFormat="1" applyFont="1" applyFill="1" applyBorder="1" applyAlignment="1">
      <alignment vertical="center" wrapText="1"/>
      <protection/>
    </xf>
    <xf numFmtId="3" fontId="1" fillId="0" borderId="22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 wrapText="1"/>
    </xf>
    <xf numFmtId="3" fontId="8" fillId="0" borderId="20" xfId="58" applyNumberFormat="1" applyFont="1" applyFill="1" applyBorder="1" applyAlignment="1">
      <alignment horizontal="right" vertical="center"/>
      <protection/>
    </xf>
    <xf numFmtId="0" fontId="9" fillId="0" borderId="22" xfId="0" applyFont="1" applyFill="1" applyBorder="1" applyAlignment="1">
      <alignment horizontal="left" vertical="center" wrapText="1"/>
    </xf>
    <xf numFmtId="3" fontId="22" fillId="0" borderId="22" xfId="72" applyNumberFormat="1" applyFont="1" applyFill="1" applyBorder="1" applyAlignment="1">
      <alignment vertical="center" wrapText="1"/>
      <protection/>
    </xf>
    <xf numFmtId="0" fontId="4" fillId="0" borderId="22" xfId="78" applyFont="1" applyFill="1" applyBorder="1" applyAlignment="1">
      <alignment vertical="center" wrapText="1"/>
      <protection/>
    </xf>
    <xf numFmtId="0" fontId="4" fillId="0" borderId="22" xfId="78" applyFont="1" applyFill="1" applyBorder="1" applyAlignment="1">
      <alignment vertical="center" wrapText="1"/>
      <protection/>
    </xf>
    <xf numFmtId="3" fontId="4" fillId="0" borderId="22" xfId="74" applyNumberFormat="1" applyFont="1" applyBorder="1" applyAlignment="1">
      <alignment vertical="center" wrapText="1"/>
      <protection/>
    </xf>
    <xf numFmtId="3" fontId="8" fillId="22" borderId="20" xfId="72" applyNumberFormat="1" applyFont="1" applyFill="1" applyBorder="1" applyAlignment="1">
      <alignment vertical="center"/>
      <protection/>
    </xf>
    <xf numFmtId="3" fontId="50" fillId="0" borderId="20" xfId="72" applyNumberFormat="1" applyFont="1" applyFill="1" applyBorder="1" applyAlignment="1">
      <alignment horizontal="center" vertical="center"/>
      <protection/>
    </xf>
    <xf numFmtId="3" fontId="50" fillId="0" borderId="20" xfId="58" applyNumberFormat="1" applyFont="1" applyFill="1" applyBorder="1" applyAlignment="1">
      <alignment vertical="center"/>
      <protection/>
    </xf>
    <xf numFmtId="49" fontId="9" fillId="0" borderId="22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vertical="center"/>
    </xf>
    <xf numFmtId="49" fontId="22" fillId="0" borderId="20" xfId="72" applyNumberFormat="1" applyFont="1" applyFill="1" applyBorder="1" applyAlignment="1">
      <alignment horizontal="center" vertical="center"/>
      <protection/>
    </xf>
    <xf numFmtId="3" fontId="1" fillId="16" borderId="20" xfId="58" applyNumberFormat="1" applyFont="1" applyFill="1" applyBorder="1" applyAlignment="1">
      <alignment vertical="center"/>
      <protection/>
    </xf>
    <xf numFmtId="3" fontId="8" fillId="22" borderId="20" xfId="58" applyNumberFormat="1" applyFont="1" applyFill="1" applyBorder="1" applyAlignment="1">
      <alignment vertical="center"/>
      <protection/>
    </xf>
    <xf numFmtId="164" fontId="1" fillId="0" borderId="22" xfId="0" applyNumberFormat="1" applyFont="1" applyFill="1" applyBorder="1" applyAlignment="1">
      <alignment vertical="center" wrapText="1"/>
    </xf>
    <xf numFmtId="3" fontId="49" fillId="0" borderId="22" xfId="72" applyNumberFormat="1" applyFont="1" applyFill="1" applyBorder="1" applyAlignment="1">
      <alignment vertical="center" wrapText="1"/>
      <protection/>
    </xf>
    <xf numFmtId="0" fontId="3" fillId="0" borderId="20" xfId="61" applyFont="1" applyFill="1" applyBorder="1" applyAlignment="1">
      <alignment horizontal="center" vertical="center"/>
      <protection/>
    </xf>
    <xf numFmtId="3" fontId="22" fillId="0" borderId="20" xfId="58" applyNumberFormat="1" applyFont="1" applyFill="1" applyBorder="1" applyAlignment="1">
      <alignment vertical="center"/>
      <protection/>
    </xf>
    <xf numFmtId="3" fontId="22" fillId="0" borderId="22" xfId="72" applyNumberFormat="1" applyFont="1" applyFill="1" applyBorder="1" applyAlignment="1">
      <alignment vertical="center" wrapText="1"/>
      <protection/>
    </xf>
    <xf numFmtId="3" fontId="8" fillId="0" borderId="20" xfId="58" applyNumberFormat="1" applyFont="1" applyFill="1" applyBorder="1" applyAlignment="1">
      <alignment horizontal="center" vertical="center"/>
      <protection/>
    </xf>
    <xf numFmtId="164" fontId="1" fillId="0" borderId="20" xfId="58" applyNumberFormat="1" applyFont="1" applyFill="1" applyBorder="1" applyAlignment="1">
      <alignment vertical="center"/>
      <protection/>
    </xf>
    <xf numFmtId="3" fontId="22" fillId="0" borderId="20" xfId="58" applyNumberFormat="1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vertical="center"/>
      <protection/>
    </xf>
    <xf numFmtId="3" fontId="18" fillId="0" borderId="20" xfId="58" applyNumberFormat="1" applyFont="1" applyFill="1" applyBorder="1" applyAlignment="1">
      <alignment horizontal="center" vertical="center"/>
      <protection/>
    </xf>
    <xf numFmtId="164" fontId="18" fillId="0" borderId="20" xfId="58" applyNumberFormat="1" applyFont="1" applyFill="1" applyBorder="1" applyAlignment="1">
      <alignment vertical="center"/>
      <protection/>
    </xf>
    <xf numFmtId="3" fontId="18" fillId="0" borderId="20" xfId="58" applyNumberFormat="1" applyFont="1" applyFill="1" applyBorder="1" applyAlignment="1">
      <alignment vertical="center"/>
      <protection/>
    </xf>
    <xf numFmtId="3" fontId="1" fillId="0" borderId="22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4" fontId="1" fillId="0" borderId="41" xfId="58" applyNumberFormat="1" applyFont="1" applyFill="1" applyBorder="1" applyAlignment="1">
      <alignment vertical="center"/>
      <protection/>
    </xf>
    <xf numFmtId="3" fontId="1" fillId="0" borderId="17" xfId="58" applyNumberFormat="1" applyFont="1" applyFill="1" applyBorder="1" applyAlignment="1">
      <alignment vertical="center"/>
      <protection/>
    </xf>
    <xf numFmtId="4" fontId="1" fillId="0" borderId="17" xfId="58" applyNumberFormat="1" applyFont="1" applyFill="1" applyBorder="1" applyAlignment="1">
      <alignment vertical="center"/>
      <protection/>
    </xf>
    <xf numFmtId="3" fontId="1" fillId="0" borderId="18" xfId="58" applyNumberFormat="1" applyFont="1" applyFill="1" applyBorder="1" applyAlignment="1">
      <alignment vertical="center"/>
      <protection/>
    </xf>
    <xf numFmtId="3" fontId="6" fillId="0" borderId="12" xfId="58" applyNumberFormat="1" applyFont="1" applyFill="1" applyBorder="1" applyAlignment="1">
      <alignment vertical="center"/>
      <protection/>
    </xf>
    <xf numFmtId="3" fontId="3" fillId="0" borderId="13" xfId="58" applyNumberFormat="1" applyFont="1" applyFill="1" applyBorder="1" applyAlignment="1">
      <alignment horizontal="center" vertical="center"/>
      <protection/>
    </xf>
    <xf numFmtId="3" fontId="3" fillId="0" borderId="13" xfId="58" applyNumberFormat="1" applyFont="1" applyFill="1" applyBorder="1" applyAlignment="1">
      <alignment vertical="center"/>
      <protection/>
    </xf>
    <xf numFmtId="4" fontId="1" fillId="0" borderId="13" xfId="58" applyNumberFormat="1" applyFont="1" applyFill="1" applyBorder="1" applyAlignment="1">
      <alignment vertical="center"/>
      <protection/>
    </xf>
    <xf numFmtId="3" fontId="3" fillId="0" borderId="14" xfId="58" applyNumberFormat="1" applyFont="1" applyFill="1" applyBorder="1" applyAlignment="1">
      <alignment vertical="center"/>
      <protection/>
    </xf>
    <xf numFmtId="3" fontId="22" fillId="0" borderId="16" xfId="72" applyNumberFormat="1" applyFont="1" applyFill="1" applyBorder="1" applyAlignment="1">
      <alignment vertical="center" wrapText="1"/>
      <protection/>
    </xf>
    <xf numFmtId="49" fontId="22" fillId="0" borderId="17" xfId="72" applyNumberFormat="1" applyFont="1" applyFill="1" applyBorder="1" applyAlignment="1">
      <alignment horizontal="center" vertical="center"/>
      <protection/>
    </xf>
    <xf numFmtId="3" fontId="8" fillId="0" borderId="17" xfId="72" applyNumberFormat="1" applyFont="1" applyFill="1" applyBorder="1" applyAlignment="1">
      <alignment vertical="center"/>
      <protection/>
    </xf>
    <xf numFmtId="4" fontId="1" fillId="0" borderId="15" xfId="58" applyNumberFormat="1" applyFont="1" applyFill="1" applyBorder="1" applyAlignment="1">
      <alignment vertical="center"/>
      <protection/>
    </xf>
    <xf numFmtId="3" fontId="1" fillId="0" borderId="23" xfId="58" applyNumberFormat="1" applyFont="1" applyFill="1" applyBorder="1" applyAlignment="1">
      <alignment vertical="center"/>
      <protection/>
    </xf>
    <xf numFmtId="3" fontId="22" fillId="0" borderId="12" xfId="72" applyNumberFormat="1" applyFont="1" applyFill="1" applyBorder="1" applyAlignment="1">
      <alignment horizontal="left" vertical="center"/>
      <protection/>
    </xf>
    <xf numFmtId="3" fontId="48" fillId="0" borderId="13" xfId="72" applyNumberFormat="1" applyFont="1" applyFill="1" applyBorder="1" applyAlignment="1">
      <alignment horizontal="center" vertical="center"/>
      <protection/>
    </xf>
    <xf numFmtId="164" fontId="22" fillId="0" borderId="13" xfId="72" applyNumberFormat="1" applyFont="1" applyFill="1" applyBorder="1" applyAlignment="1">
      <alignment vertical="center"/>
      <protection/>
    </xf>
    <xf numFmtId="3" fontId="22" fillId="0" borderId="13" xfId="72" applyNumberFormat="1" applyFont="1" applyFill="1" applyBorder="1" applyAlignment="1">
      <alignment vertical="center"/>
      <protection/>
    </xf>
    <xf numFmtId="4" fontId="3" fillId="0" borderId="13" xfId="58" applyNumberFormat="1" applyFont="1" applyFill="1" applyBorder="1" applyAlignment="1">
      <alignment vertical="center"/>
      <protection/>
    </xf>
    <xf numFmtId="0" fontId="3" fillId="0" borderId="45" xfId="58" applyFont="1" applyFill="1" applyBorder="1" applyAlignment="1">
      <alignment vertical="center"/>
      <protection/>
    </xf>
    <xf numFmtId="3" fontId="22" fillId="0" borderId="43" xfId="58" applyNumberFormat="1" applyFont="1" applyFill="1" applyBorder="1" applyAlignment="1">
      <alignment horizontal="center" vertical="center"/>
      <protection/>
    </xf>
    <xf numFmtId="164" fontId="1" fillId="0" borderId="43" xfId="58" applyNumberFormat="1" applyFont="1" applyFill="1" applyBorder="1" applyAlignment="1">
      <alignment vertical="center"/>
      <protection/>
    </xf>
    <xf numFmtId="3" fontId="1" fillId="0" borderId="43" xfId="58" applyNumberFormat="1" applyFont="1" applyFill="1" applyBorder="1" applyAlignment="1">
      <alignment vertical="center"/>
      <protection/>
    </xf>
    <xf numFmtId="4" fontId="3" fillId="0" borderId="43" xfId="58" applyNumberFormat="1" applyFont="1" applyFill="1" applyBorder="1" applyAlignment="1">
      <alignment vertical="center"/>
      <protection/>
    </xf>
    <xf numFmtId="3" fontId="3" fillId="0" borderId="44" xfId="58" applyNumberFormat="1" applyFont="1" applyFill="1" applyBorder="1" applyAlignment="1">
      <alignment vertical="center"/>
      <protection/>
    </xf>
    <xf numFmtId="3" fontId="22" fillId="0" borderId="40" xfId="72" applyNumberFormat="1" applyFont="1" applyFill="1" applyBorder="1" applyAlignment="1">
      <alignment horizontal="left" vertical="center"/>
      <protection/>
    </xf>
    <xf numFmtId="3" fontId="22" fillId="0" borderId="41" xfId="72" applyNumberFormat="1" applyFont="1" applyFill="1" applyBorder="1" applyAlignment="1">
      <alignment horizontal="center" vertical="center"/>
      <protection/>
    </xf>
    <xf numFmtId="164" fontId="22" fillId="0" borderId="41" xfId="72" applyNumberFormat="1" applyFont="1" applyFill="1" applyBorder="1" applyAlignment="1">
      <alignment vertical="center"/>
      <protection/>
    </xf>
    <xf numFmtId="3" fontId="18" fillId="0" borderId="41" xfId="58" applyNumberFormat="1" applyFont="1" applyFill="1" applyBorder="1" applyAlignment="1">
      <alignment vertical="center"/>
      <protection/>
    </xf>
    <xf numFmtId="3" fontId="1" fillId="0" borderId="42" xfId="58" applyNumberFormat="1" applyFont="1" applyFill="1" applyBorder="1" applyAlignment="1">
      <alignment vertical="center"/>
      <protection/>
    </xf>
    <xf numFmtId="3" fontId="50" fillId="0" borderId="12" xfId="72" applyNumberFormat="1" applyFont="1" applyFill="1" applyBorder="1" applyAlignment="1">
      <alignment horizontal="left" vertical="center"/>
      <protection/>
    </xf>
    <xf numFmtId="3" fontId="50" fillId="0" borderId="13" xfId="72" applyNumberFormat="1" applyFont="1" applyFill="1" applyBorder="1" applyAlignment="1">
      <alignment horizontal="center" vertical="center"/>
      <protection/>
    </xf>
    <xf numFmtId="164" fontId="18" fillId="0" borderId="13" xfId="58" applyNumberFormat="1" applyFont="1" applyFill="1" applyBorder="1" applyAlignment="1">
      <alignment vertical="center"/>
      <protection/>
    </xf>
    <xf numFmtId="3" fontId="46" fillId="0" borderId="22" xfId="58" applyNumberFormat="1" applyFont="1" applyFill="1" applyBorder="1" applyAlignment="1">
      <alignment horizontal="left" vertical="center"/>
      <protection/>
    </xf>
    <xf numFmtId="3" fontId="8" fillId="0" borderId="20" xfId="58" applyNumberFormat="1" applyFont="1" applyFill="1" applyBorder="1" applyAlignment="1">
      <alignment vertical="center"/>
      <protection/>
    </xf>
    <xf numFmtId="3" fontId="48" fillId="0" borderId="38" xfId="72" applyNumberFormat="1" applyFont="1" applyFill="1" applyBorder="1" applyAlignment="1">
      <alignment horizontal="center" vertical="center"/>
      <protection/>
    </xf>
    <xf numFmtId="3" fontId="48" fillId="0" borderId="25" xfId="72" applyNumberFormat="1" applyFont="1" applyFill="1" applyBorder="1" applyAlignment="1">
      <alignment horizontal="center" vertical="center"/>
      <protection/>
    </xf>
    <xf numFmtId="3" fontId="5" fillId="0" borderId="19" xfId="58" applyNumberFormat="1" applyFont="1" applyFill="1" applyBorder="1" applyAlignment="1">
      <alignment vertical="center"/>
      <protection/>
    </xf>
    <xf numFmtId="3" fontId="48" fillId="0" borderId="15" xfId="72" applyNumberFormat="1" applyFont="1" applyFill="1" applyBorder="1" applyAlignment="1">
      <alignment horizontal="center" vertical="center"/>
      <protection/>
    </xf>
    <xf numFmtId="3" fontId="3" fillId="0" borderId="15" xfId="58" applyNumberFormat="1" applyFont="1" applyFill="1" applyBorder="1" applyAlignment="1">
      <alignment horizontal="center" vertical="center"/>
      <protection/>
    </xf>
    <xf numFmtId="3" fontId="1" fillId="0" borderId="15" xfId="60" applyNumberFormat="1" applyFont="1" applyFill="1" applyBorder="1" applyAlignment="1">
      <alignment horizontal="right" vertical="center"/>
      <protection/>
    </xf>
    <xf numFmtId="3" fontId="8" fillId="0" borderId="15" xfId="72" applyNumberFormat="1" applyFont="1" applyFill="1" applyBorder="1" applyAlignment="1">
      <alignment horizontal="center" vertical="center" wrapText="1"/>
      <protection/>
    </xf>
    <xf numFmtId="3" fontId="48" fillId="0" borderId="27" xfId="72" applyNumberFormat="1" applyFont="1" applyFill="1" applyBorder="1" applyAlignment="1">
      <alignment horizontal="center" vertical="center"/>
      <protection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26" borderId="0" xfId="0" applyNumberFormat="1" applyFont="1" applyFill="1" applyAlignment="1">
      <alignment vertical="center"/>
    </xf>
    <xf numFmtId="3" fontId="1" fillId="0" borderId="22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21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5" fontId="3" fillId="0" borderId="27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vertical="center"/>
    </xf>
    <xf numFmtId="3" fontId="1" fillId="26" borderId="44" xfId="0" applyNumberFormat="1" applyFont="1" applyFill="1" applyBorder="1" applyAlignment="1">
      <alignment vertical="center"/>
    </xf>
    <xf numFmtId="3" fontId="1" fillId="26" borderId="21" xfId="0" applyNumberFormat="1" applyFont="1" applyFill="1" applyBorder="1" applyAlignment="1">
      <alignment vertical="center"/>
    </xf>
    <xf numFmtId="3" fontId="3" fillId="26" borderId="21" xfId="0" applyNumberFormat="1" applyFont="1" applyFill="1" applyBorder="1" applyAlignment="1">
      <alignment vertical="center"/>
    </xf>
    <xf numFmtId="165" fontId="1" fillId="26" borderId="0" xfId="0" applyNumberFormat="1" applyFont="1" applyFill="1" applyAlignment="1">
      <alignment vertical="center"/>
    </xf>
    <xf numFmtId="3" fontId="3" fillId="26" borderId="42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58" applyNumberFormat="1" applyFont="1" applyFill="1" applyAlignment="1">
      <alignment horizontal="center" vertical="center"/>
      <protection/>
    </xf>
    <xf numFmtId="164" fontId="5" fillId="0" borderId="14" xfId="69" applyNumberFormat="1" applyFont="1" applyFill="1" applyBorder="1" applyAlignment="1">
      <alignment vertical="center"/>
      <protection/>
    </xf>
    <xf numFmtId="164" fontId="4" fillId="0" borderId="14" xfId="69" applyNumberFormat="1" applyFont="1" applyFill="1" applyBorder="1" applyAlignment="1">
      <alignment horizontal="right" vertical="center"/>
      <protection/>
    </xf>
    <xf numFmtId="4" fontId="26" fillId="0" borderId="43" xfId="0" applyNumberFormat="1" applyFont="1" applyFill="1" applyBorder="1" applyAlignment="1">
      <alignment vertical="center"/>
    </xf>
    <xf numFmtId="164" fontId="4" fillId="0" borderId="46" xfId="67" applyNumberFormat="1" applyFont="1" applyBorder="1" applyAlignment="1">
      <alignment vertical="center"/>
      <protection/>
    </xf>
    <xf numFmtId="3" fontId="4" fillId="0" borderId="22" xfId="67" applyNumberFormat="1" applyFont="1" applyFill="1" applyBorder="1" applyAlignment="1">
      <alignment vertical="center" wrapText="1"/>
      <protection/>
    </xf>
    <xf numFmtId="164" fontId="4" fillId="0" borderId="47" xfId="67" applyNumberFormat="1" applyFont="1" applyBorder="1" applyAlignment="1">
      <alignment vertical="center"/>
      <protection/>
    </xf>
    <xf numFmtId="0" fontId="19" fillId="0" borderId="22" xfId="0" applyFont="1" applyBorder="1" applyAlignment="1">
      <alignment vertical="center" wrapText="1"/>
    </xf>
    <xf numFmtId="165" fontId="22" fillId="0" borderId="14" xfId="76" applyNumberFormat="1" applyFont="1" applyBorder="1" applyAlignment="1">
      <alignment vertical="center"/>
      <protection/>
    </xf>
    <xf numFmtId="0" fontId="3" fillId="0" borderId="12" xfId="66" applyFont="1" applyBorder="1" applyAlignment="1">
      <alignment vertical="center" wrapText="1"/>
      <protection/>
    </xf>
    <xf numFmtId="3" fontId="14" fillId="0" borderId="48" xfId="71" applyNumberFormat="1" applyFont="1" applyFill="1" applyBorder="1" applyAlignment="1">
      <alignment vertical="center"/>
      <protection/>
    </xf>
    <xf numFmtId="3" fontId="19" fillId="0" borderId="20" xfId="74" applyNumberFormat="1" applyFont="1" applyBorder="1" applyAlignment="1">
      <alignment vertical="center"/>
      <protection/>
    </xf>
    <xf numFmtId="3" fontId="1" fillId="0" borderId="22" xfId="74" applyNumberFormat="1" applyFont="1" applyBorder="1" applyAlignment="1">
      <alignment vertical="center"/>
      <protection/>
    </xf>
    <xf numFmtId="3" fontId="1" fillId="0" borderId="40" xfId="74" applyNumberFormat="1" applyFont="1" applyBorder="1" applyAlignment="1">
      <alignment vertical="center" wrapText="1"/>
      <protection/>
    </xf>
    <xf numFmtId="3" fontId="14" fillId="0" borderId="25" xfId="71" applyNumberFormat="1" applyFont="1" applyFill="1" applyBorder="1" applyAlignment="1">
      <alignment vertical="center" shrinkToFit="1"/>
      <protection/>
    </xf>
    <xf numFmtId="164" fontId="19" fillId="0" borderId="13" xfId="71" applyNumberFormat="1" applyFont="1" applyFill="1" applyBorder="1" applyAlignment="1">
      <alignment vertical="center"/>
      <protection/>
    </xf>
    <xf numFmtId="3" fontId="8" fillId="0" borderId="19" xfId="72" applyNumberFormat="1" applyFont="1" applyFill="1" applyBorder="1" applyAlignment="1">
      <alignment vertical="center" wrapText="1"/>
      <protection/>
    </xf>
    <xf numFmtId="49" fontId="8" fillId="0" borderId="15" xfId="72" applyNumberFormat="1" applyFont="1" applyFill="1" applyBorder="1" applyAlignment="1">
      <alignment horizontal="center" vertical="center"/>
      <protection/>
    </xf>
    <xf numFmtId="3" fontId="8" fillId="0" borderId="15" xfId="72" applyNumberFormat="1" applyFont="1" applyFill="1" applyBorder="1" applyAlignment="1">
      <alignment horizontal="right" vertical="center"/>
      <protection/>
    </xf>
    <xf numFmtId="3" fontId="8" fillId="0" borderId="15" xfId="72" applyNumberFormat="1" applyFont="1" applyFill="1" applyBorder="1" applyAlignment="1">
      <alignment vertical="center"/>
      <protection/>
    </xf>
    <xf numFmtId="3" fontId="1" fillId="0" borderId="15" xfId="58" applyNumberFormat="1" applyFont="1" applyFill="1" applyBorder="1" applyAlignment="1">
      <alignment vertical="center"/>
      <protection/>
    </xf>
    <xf numFmtId="3" fontId="1" fillId="22" borderId="15" xfId="58" applyNumberFormat="1" applyFont="1" applyFill="1" applyBorder="1" applyAlignment="1">
      <alignment vertical="center"/>
      <protection/>
    </xf>
    <xf numFmtId="49" fontId="1" fillId="0" borderId="40" xfId="0" applyNumberFormat="1" applyFont="1" applyFill="1" applyBorder="1" applyAlignment="1">
      <alignment vertical="center"/>
    </xf>
    <xf numFmtId="49" fontId="22" fillId="0" borderId="41" xfId="72" applyNumberFormat="1" applyFont="1" applyFill="1" applyBorder="1" applyAlignment="1">
      <alignment horizontal="center" vertical="center"/>
      <protection/>
    </xf>
    <xf numFmtId="49" fontId="8" fillId="0" borderId="41" xfId="72" applyNumberFormat="1" applyFont="1" applyFill="1" applyBorder="1" applyAlignment="1">
      <alignment horizontal="center" vertical="center"/>
      <protection/>
    </xf>
    <xf numFmtId="3" fontId="1" fillId="22" borderId="41" xfId="60" applyNumberFormat="1" applyFont="1" applyFill="1" applyBorder="1" applyAlignment="1">
      <alignment horizontal="right" vertical="center"/>
      <protection/>
    </xf>
    <xf numFmtId="3" fontId="8" fillId="22" borderId="41" xfId="72" applyNumberFormat="1" applyFont="1" applyFill="1" applyBorder="1" applyAlignment="1">
      <alignment vertical="center"/>
      <protection/>
    </xf>
    <xf numFmtId="3" fontId="1" fillId="22" borderId="41" xfId="58" applyNumberFormat="1" applyFont="1" applyFill="1" applyBorder="1" applyAlignment="1">
      <alignment vertical="center"/>
      <protection/>
    </xf>
    <xf numFmtId="3" fontId="1" fillId="0" borderId="41" xfId="58" applyNumberFormat="1" applyFont="1" applyFill="1" applyBorder="1" applyAlignment="1">
      <alignment vertical="center"/>
      <protection/>
    </xf>
    <xf numFmtId="3" fontId="19" fillId="0" borderId="41" xfId="71" applyNumberFormat="1" applyFont="1" applyFill="1" applyBorder="1" applyAlignment="1">
      <alignment vertical="center"/>
      <protection/>
    </xf>
    <xf numFmtId="3" fontId="1" fillId="0" borderId="43" xfId="66" applyNumberFormat="1" applyFont="1" applyBorder="1" applyAlignment="1">
      <alignment vertical="center"/>
      <protection/>
    </xf>
    <xf numFmtId="2" fontId="3" fillId="0" borderId="13" xfId="66" applyNumberFormat="1" applyFont="1" applyBorder="1" applyAlignment="1">
      <alignment vertical="center"/>
      <protection/>
    </xf>
    <xf numFmtId="2" fontId="3" fillId="0" borderId="13" xfId="76" applyNumberFormat="1" applyFont="1" applyBorder="1" applyAlignment="1">
      <alignment horizontal="right" vertical="center"/>
      <protection/>
    </xf>
    <xf numFmtId="4" fontId="3" fillId="0" borderId="13" xfId="76" applyNumberFormat="1" applyFont="1" applyBorder="1" applyAlignment="1">
      <alignment horizontal="right" vertical="center"/>
      <protection/>
    </xf>
    <xf numFmtId="4" fontId="3" fillId="0" borderId="14" xfId="76" applyNumberFormat="1" applyFont="1" applyBorder="1" applyAlignment="1">
      <alignment horizontal="right" vertical="center"/>
      <protection/>
    </xf>
    <xf numFmtId="165" fontId="3" fillId="0" borderId="13" xfId="76" applyNumberFormat="1" applyFont="1" applyBorder="1" applyAlignment="1">
      <alignment vertical="center"/>
      <protection/>
    </xf>
    <xf numFmtId="4" fontId="3" fillId="0" borderId="13" xfId="76" applyNumberFormat="1" applyFont="1" applyFill="1" applyBorder="1" applyAlignment="1">
      <alignment vertical="center"/>
      <protection/>
    </xf>
    <xf numFmtId="4" fontId="3" fillId="0" borderId="14" xfId="76" applyNumberFormat="1" applyFont="1" applyBorder="1" applyAlignment="1">
      <alignment vertical="center"/>
      <protection/>
    </xf>
    <xf numFmtId="0" fontId="3" fillId="0" borderId="41" xfId="76" applyFont="1" applyBorder="1" applyAlignment="1">
      <alignment horizontal="center" vertical="center"/>
      <protection/>
    </xf>
    <xf numFmtId="0" fontId="3" fillId="0" borderId="42" xfId="76" applyFont="1" applyBorder="1" applyAlignment="1">
      <alignment horizontal="center" vertical="center"/>
      <protection/>
    </xf>
    <xf numFmtId="4" fontId="4" fillId="0" borderId="0" xfId="76" applyNumberFormat="1" applyFont="1" applyAlignment="1">
      <alignment horizontal="right" vertical="center"/>
      <protection/>
    </xf>
    <xf numFmtId="0" fontId="4" fillId="0" borderId="0" xfId="76" applyFont="1" applyAlignment="1">
      <alignment horizontal="right" vertical="center"/>
      <protection/>
    </xf>
    <xf numFmtId="0" fontId="3" fillId="0" borderId="26" xfId="76" applyFont="1" applyBorder="1" applyAlignment="1">
      <alignment horizontal="left" vertical="center" wrapText="1"/>
      <protection/>
    </xf>
    <xf numFmtId="172" fontId="3" fillId="0" borderId="27" xfId="76" applyNumberFormat="1" applyFont="1" applyBorder="1" applyAlignment="1">
      <alignment vertical="center"/>
      <protection/>
    </xf>
    <xf numFmtId="4" fontId="3" fillId="0" borderId="27" xfId="76" applyNumberFormat="1" applyFont="1" applyBorder="1" applyAlignment="1">
      <alignment vertical="center"/>
      <protection/>
    </xf>
    <xf numFmtId="4" fontId="3" fillId="0" borderId="28" xfId="76" applyNumberFormat="1" applyFont="1" applyBorder="1" applyAlignment="1">
      <alignment vertical="center"/>
      <protection/>
    </xf>
    <xf numFmtId="0" fontId="3" fillId="0" borderId="12" xfId="76" applyFont="1" applyBorder="1" applyAlignment="1">
      <alignment horizontal="left" vertical="center" wrapText="1"/>
      <protection/>
    </xf>
    <xf numFmtId="164" fontId="22" fillId="0" borderId="13" xfId="76" applyNumberFormat="1" applyFont="1" applyBorder="1" applyAlignment="1">
      <alignment horizontal="right" vertical="center"/>
      <protection/>
    </xf>
    <xf numFmtId="164" fontId="22" fillId="0" borderId="14" xfId="76" applyNumberFormat="1" applyFont="1" applyBorder="1" applyAlignment="1">
      <alignment horizontal="right" vertical="center"/>
      <protection/>
    </xf>
    <xf numFmtId="164" fontId="1" fillId="0" borderId="20" xfId="73" applyNumberFormat="1" applyFont="1" applyFill="1" applyBorder="1" applyAlignment="1">
      <alignment vertical="center"/>
      <protection/>
    </xf>
    <xf numFmtId="164" fontId="8" fillId="0" borderId="21" xfId="76" applyNumberFormat="1" applyFont="1" applyBorder="1" applyAlignment="1">
      <alignment vertical="center"/>
      <protection/>
    </xf>
    <xf numFmtId="164" fontId="1" fillId="0" borderId="0" xfId="76" applyNumberFormat="1" applyFont="1" applyAlignment="1">
      <alignment vertical="center"/>
      <protection/>
    </xf>
    <xf numFmtId="164" fontId="1" fillId="0" borderId="17" xfId="73" applyNumberFormat="1" applyFont="1" applyFill="1" applyBorder="1" applyAlignment="1">
      <alignment vertical="center"/>
      <protection/>
    </xf>
    <xf numFmtId="164" fontId="8" fillId="0" borderId="18" xfId="76" applyNumberFormat="1" applyFont="1" applyBorder="1" applyAlignment="1">
      <alignment vertical="center"/>
      <protection/>
    </xf>
    <xf numFmtId="164" fontId="3" fillId="0" borderId="13" xfId="76" applyNumberFormat="1" applyFont="1" applyBorder="1" applyAlignment="1">
      <alignment horizontal="right" vertical="center"/>
      <protection/>
    </xf>
    <xf numFmtId="164" fontId="3" fillId="0" borderId="14" xfId="76" applyNumberFormat="1" applyFont="1" applyBorder="1" applyAlignment="1">
      <alignment horizontal="right" vertical="center"/>
      <protection/>
    </xf>
    <xf numFmtId="164" fontId="1" fillId="0" borderId="20" xfId="69" applyNumberFormat="1" applyFont="1" applyFill="1" applyBorder="1" applyAlignment="1">
      <alignment vertical="center"/>
      <protection/>
    </xf>
    <xf numFmtId="164" fontId="1" fillId="0" borderId="17" xfId="69" applyNumberFormat="1" applyFont="1" applyFill="1" applyBorder="1" applyAlignment="1">
      <alignment vertical="center"/>
      <protection/>
    </xf>
    <xf numFmtId="164" fontId="3" fillId="0" borderId="13" xfId="69" applyNumberFormat="1" applyFont="1" applyFill="1" applyBorder="1" applyAlignment="1">
      <alignment horizontal="right" vertical="center"/>
      <protection/>
    </xf>
    <xf numFmtId="164" fontId="3" fillId="0" borderId="14" xfId="69" applyNumberFormat="1" applyFont="1" applyFill="1" applyBorder="1" applyAlignment="1">
      <alignment horizontal="right" vertical="center"/>
      <protection/>
    </xf>
    <xf numFmtId="164" fontId="1" fillId="0" borderId="15" xfId="69" applyNumberFormat="1" applyFont="1" applyFill="1" applyBorder="1" applyAlignment="1">
      <alignment vertical="center"/>
      <protection/>
    </xf>
    <xf numFmtId="164" fontId="8" fillId="0" borderId="23" xfId="76" applyNumberFormat="1" applyFont="1" applyBorder="1" applyAlignment="1">
      <alignment vertical="center"/>
      <protection/>
    </xf>
    <xf numFmtId="164" fontId="22" fillId="0" borderId="13" xfId="76" applyNumberFormat="1" applyFont="1" applyBorder="1" applyAlignment="1">
      <alignment vertical="center"/>
      <protection/>
    </xf>
    <xf numFmtId="164" fontId="22" fillId="0" borderId="14" xfId="76" applyNumberFormat="1" applyFont="1" applyBorder="1" applyAlignment="1">
      <alignment vertical="center"/>
      <protection/>
    </xf>
    <xf numFmtId="164" fontId="3" fillId="0" borderId="27" xfId="76" applyNumberFormat="1" applyFont="1" applyBorder="1" applyAlignment="1">
      <alignment horizontal="right" vertical="center"/>
      <protection/>
    </xf>
    <xf numFmtId="164" fontId="3" fillId="0" borderId="28" xfId="76" applyNumberFormat="1" applyFont="1" applyFill="1" applyBorder="1" applyAlignment="1">
      <alignment horizontal="right" vertical="center"/>
      <protection/>
    </xf>
    <xf numFmtId="164" fontId="1" fillId="0" borderId="0" xfId="76" applyNumberFormat="1" applyFont="1" applyFill="1" applyAlignment="1">
      <alignment vertical="center" wrapText="1"/>
      <protection/>
    </xf>
    <xf numFmtId="164" fontId="8" fillId="0" borderId="0" xfId="76" applyNumberFormat="1" applyFont="1" applyAlignment="1">
      <alignment vertical="center"/>
      <protection/>
    </xf>
    <xf numFmtId="164" fontId="1" fillId="0" borderId="0" xfId="76" applyNumberFormat="1" applyFont="1" applyFill="1" applyAlignment="1">
      <alignment vertical="center"/>
      <protection/>
    </xf>
    <xf numFmtId="164" fontId="3" fillId="0" borderId="41" xfId="76" applyNumberFormat="1" applyFont="1" applyBorder="1" applyAlignment="1">
      <alignment horizontal="center" vertical="center" wrapText="1"/>
      <protection/>
    </xf>
    <xf numFmtId="49" fontId="3" fillId="0" borderId="41" xfId="76" applyNumberFormat="1" applyFont="1" applyBorder="1" applyAlignment="1">
      <alignment horizontal="center" vertical="center" wrapText="1"/>
      <protection/>
    </xf>
    <xf numFmtId="164" fontId="3" fillId="0" borderId="42" xfId="76" applyNumberFormat="1" applyFont="1" applyBorder="1" applyAlignment="1">
      <alignment horizontal="center" vertical="center" wrapText="1"/>
      <protection/>
    </xf>
    <xf numFmtId="0" fontId="4" fillId="0" borderId="22" xfId="76" applyFont="1" applyBorder="1" applyAlignment="1">
      <alignment vertical="center" wrapText="1"/>
      <protection/>
    </xf>
    <xf numFmtId="3" fontId="8" fillId="0" borderId="25" xfId="72" applyNumberFormat="1" applyFont="1" applyFill="1" applyBorder="1" applyAlignment="1">
      <alignment horizontal="center" vertical="center" wrapText="1"/>
      <protection/>
    </xf>
    <xf numFmtId="3" fontId="8" fillId="0" borderId="27" xfId="72" applyNumberFormat="1" applyFont="1" applyFill="1" applyBorder="1" applyAlignment="1">
      <alignment horizontal="center" vertical="center" wrapText="1"/>
      <protection/>
    </xf>
    <xf numFmtId="3" fontId="6" fillId="0" borderId="40" xfId="58" applyNumberFormat="1" applyFont="1" applyFill="1" applyBorder="1" applyAlignment="1">
      <alignment horizontal="center" vertical="center"/>
      <protection/>
    </xf>
    <xf numFmtId="3" fontId="6" fillId="0" borderId="45" xfId="58" applyNumberFormat="1" applyFont="1" applyFill="1" applyBorder="1" applyAlignment="1">
      <alignment horizontal="center" vertical="center"/>
      <protection/>
    </xf>
    <xf numFmtId="3" fontId="6" fillId="0" borderId="22" xfId="58" applyNumberFormat="1" applyFont="1" applyFill="1" applyBorder="1" applyAlignment="1">
      <alignment horizontal="center" vertical="center"/>
      <protection/>
    </xf>
    <xf numFmtId="3" fontId="1" fillId="0" borderId="17" xfId="60" applyNumberFormat="1" applyFont="1" applyFill="1" applyBorder="1" applyAlignment="1">
      <alignment horizontal="center" vertical="center" wrapText="1"/>
      <protection/>
    </xf>
    <xf numFmtId="3" fontId="1" fillId="0" borderId="25" xfId="60" applyNumberFormat="1" applyFont="1" applyFill="1" applyBorder="1" applyAlignment="1">
      <alignment horizontal="center" vertical="center" wrapText="1"/>
      <protection/>
    </xf>
    <xf numFmtId="3" fontId="1" fillId="0" borderId="27" xfId="60" applyNumberFormat="1" applyFont="1" applyFill="1" applyBorder="1" applyAlignment="1">
      <alignment horizontal="center" vertical="center" wrapText="1"/>
      <protection/>
    </xf>
    <xf numFmtId="3" fontId="1" fillId="0" borderId="21" xfId="58" applyNumberFormat="1" applyFont="1" applyFill="1" applyBorder="1" applyAlignment="1">
      <alignment horizontal="center" vertical="center"/>
      <protection/>
    </xf>
    <xf numFmtId="3" fontId="1" fillId="0" borderId="42" xfId="58" applyNumberFormat="1" applyFont="1" applyFill="1" applyBorder="1" applyAlignment="1">
      <alignment horizontal="center" vertical="center"/>
      <protection/>
    </xf>
    <xf numFmtId="3" fontId="1" fillId="0" borderId="23" xfId="58" applyNumberFormat="1" applyFont="1" applyFill="1" applyBorder="1" applyAlignment="1">
      <alignment horizontal="center" vertical="center"/>
      <protection/>
    </xf>
    <xf numFmtId="3" fontId="3" fillId="0" borderId="0" xfId="58" applyNumberFormat="1" applyFont="1" applyFill="1" applyAlignment="1">
      <alignment horizontal="center" vertical="center"/>
      <protection/>
    </xf>
    <xf numFmtId="3" fontId="3" fillId="0" borderId="43" xfId="60" applyNumberFormat="1" applyFont="1" applyFill="1" applyBorder="1" applyAlignment="1">
      <alignment horizontal="center" vertical="center"/>
      <protection/>
    </xf>
    <xf numFmtId="3" fontId="3" fillId="0" borderId="49" xfId="58" applyNumberFormat="1" applyFont="1" applyFill="1" applyBorder="1" applyAlignment="1">
      <alignment horizontal="center" vertical="center" wrapText="1"/>
      <protection/>
    </xf>
    <xf numFmtId="3" fontId="3" fillId="0" borderId="37" xfId="58" applyNumberFormat="1" applyFont="1" applyFill="1" applyBorder="1" applyAlignment="1">
      <alignment horizontal="center" vertical="center" wrapText="1"/>
      <protection/>
    </xf>
    <xf numFmtId="3" fontId="3" fillId="0" borderId="28" xfId="58" applyNumberFormat="1" applyFont="1" applyFill="1" applyBorder="1" applyAlignment="1">
      <alignment horizontal="center" vertical="center" wrapText="1"/>
      <protection/>
    </xf>
    <xf numFmtId="4" fontId="1" fillId="0" borderId="36" xfId="58" applyNumberFormat="1" applyFont="1" applyFill="1" applyBorder="1" applyAlignment="1">
      <alignment horizontal="right" vertical="center"/>
      <protection/>
    </xf>
    <xf numFmtId="3" fontId="8" fillId="0" borderId="50" xfId="72" applyNumberFormat="1" applyFont="1" applyFill="1" applyBorder="1" applyAlignment="1">
      <alignment horizontal="center" vertical="center"/>
      <protection/>
    </xf>
    <xf numFmtId="3" fontId="8" fillId="0" borderId="51" xfId="72" applyNumberFormat="1" applyFont="1" applyFill="1" applyBorder="1" applyAlignment="1">
      <alignment horizontal="center" vertical="center"/>
      <protection/>
    </xf>
    <xf numFmtId="3" fontId="8" fillId="0" borderId="52" xfId="72" applyNumberFormat="1" applyFont="1" applyFill="1" applyBorder="1" applyAlignment="1">
      <alignment horizontal="center" vertical="center"/>
      <protection/>
    </xf>
    <xf numFmtId="3" fontId="48" fillId="0" borderId="53" xfId="72" applyNumberFormat="1" applyFont="1" applyFill="1" applyBorder="1" applyAlignment="1">
      <alignment horizontal="center" vertical="center" wrapText="1"/>
      <protection/>
    </xf>
    <xf numFmtId="3" fontId="48" fillId="0" borderId="54" xfId="72" applyNumberFormat="1" applyFont="1" applyFill="1" applyBorder="1" applyAlignment="1">
      <alignment horizontal="center" vertical="center" wrapText="1"/>
      <protection/>
    </xf>
    <xf numFmtId="3" fontId="48" fillId="0" borderId="55" xfId="72" applyNumberFormat="1" applyFont="1" applyFill="1" applyBorder="1" applyAlignment="1">
      <alignment horizontal="center" vertical="center" wrapText="1"/>
      <protection/>
    </xf>
    <xf numFmtId="3" fontId="1" fillId="0" borderId="35" xfId="58" applyNumberFormat="1" applyFont="1" applyFill="1" applyBorder="1" applyAlignment="1">
      <alignment horizontal="center" vertical="center"/>
      <protection/>
    </xf>
    <xf numFmtId="3" fontId="1" fillId="0" borderId="56" xfId="58" applyNumberFormat="1" applyFont="1" applyFill="1" applyBorder="1" applyAlignment="1">
      <alignment horizontal="center" vertical="center"/>
      <protection/>
    </xf>
    <xf numFmtId="3" fontId="1" fillId="0" borderId="57" xfId="58" applyNumberFormat="1" applyFont="1" applyFill="1" applyBorder="1" applyAlignment="1">
      <alignment horizontal="center" vertical="center"/>
      <protection/>
    </xf>
    <xf numFmtId="3" fontId="8" fillId="0" borderId="53" xfId="72" applyNumberFormat="1" applyFont="1" applyFill="1" applyBorder="1" applyAlignment="1">
      <alignment horizontal="center" vertical="center"/>
      <protection/>
    </xf>
    <xf numFmtId="3" fontId="8" fillId="0" borderId="54" xfId="72" applyNumberFormat="1" applyFont="1" applyFill="1" applyBorder="1" applyAlignment="1">
      <alignment horizontal="center" vertical="center"/>
      <protection/>
    </xf>
    <xf numFmtId="3" fontId="8" fillId="0" borderId="55" xfId="72" applyNumberFormat="1" applyFont="1" applyFill="1" applyBorder="1" applyAlignment="1">
      <alignment horizontal="center" vertical="center"/>
      <protection/>
    </xf>
    <xf numFmtId="4" fontId="3" fillId="0" borderId="43" xfId="58" applyNumberFormat="1" applyFont="1" applyFill="1" applyBorder="1" applyAlignment="1">
      <alignment horizontal="center" vertical="center"/>
      <protection/>
    </xf>
    <xf numFmtId="4" fontId="1" fillId="0" borderId="25" xfId="58" applyNumberFormat="1" applyFont="1" applyFill="1" applyBorder="1" applyAlignment="1">
      <alignment horizontal="center" vertical="center" wrapText="1"/>
      <protection/>
    </xf>
    <xf numFmtId="4" fontId="1" fillId="0" borderId="27" xfId="58" applyNumberFormat="1" applyFont="1" applyFill="1" applyBorder="1" applyAlignment="1">
      <alignment horizontal="center" vertical="center" wrapText="1"/>
      <protection/>
    </xf>
    <xf numFmtId="3" fontId="1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3" fontId="5" fillId="0" borderId="0" xfId="71" applyNumberFormat="1" applyFont="1" applyFill="1" applyAlignment="1">
      <alignment horizontal="center" vertical="center"/>
      <protection/>
    </xf>
    <xf numFmtId="3" fontId="5" fillId="0" borderId="44" xfId="71" applyNumberFormat="1" applyFont="1" applyFill="1" applyBorder="1" applyAlignment="1">
      <alignment horizontal="center" vertical="center" wrapText="1"/>
      <protection/>
    </xf>
    <xf numFmtId="3" fontId="4" fillId="0" borderId="21" xfId="71" applyNumberFormat="1" applyFont="1" applyFill="1" applyBorder="1" applyAlignment="1">
      <alignment horizontal="center" vertical="center" wrapText="1"/>
      <protection/>
    </xf>
    <xf numFmtId="3" fontId="4" fillId="0" borderId="42" xfId="71" applyNumberFormat="1" applyFont="1" applyFill="1" applyBorder="1" applyAlignment="1">
      <alignment horizontal="center" vertical="center" wrapText="1"/>
      <protection/>
    </xf>
    <xf numFmtId="164" fontId="13" fillId="0" borderId="43" xfId="71" applyNumberFormat="1" applyFont="1" applyFill="1" applyBorder="1" applyAlignment="1">
      <alignment horizontal="center" vertical="center" wrapText="1" shrinkToFit="1"/>
      <protection/>
    </xf>
    <xf numFmtId="164" fontId="1" fillId="0" borderId="43" xfId="71" applyNumberFormat="1" applyFont="1" applyFill="1" applyBorder="1" applyAlignment="1">
      <alignment horizontal="center" vertical="center" wrapText="1"/>
      <protection/>
    </xf>
    <xf numFmtId="164" fontId="1" fillId="0" borderId="20" xfId="71" applyNumberFormat="1" applyFont="1" applyFill="1" applyBorder="1" applyAlignment="1">
      <alignment horizontal="center" vertical="center" wrapText="1"/>
      <protection/>
    </xf>
    <xf numFmtId="164" fontId="4" fillId="0" borderId="20" xfId="71" applyNumberFormat="1" applyFont="1" applyFill="1" applyBorder="1" applyAlignment="1">
      <alignment horizontal="center" vertical="center" wrapText="1" shrinkToFit="1"/>
      <protection/>
    </xf>
    <xf numFmtId="164" fontId="4" fillId="0" borderId="41" xfId="71" applyNumberFormat="1" applyFont="1" applyFill="1" applyBorder="1" applyAlignment="1">
      <alignment horizontal="center" vertical="center" wrapText="1" shrinkToFit="1"/>
      <protection/>
    </xf>
    <xf numFmtId="164" fontId="5" fillId="0" borderId="20" xfId="71" applyNumberFormat="1" applyFont="1" applyFill="1" applyBorder="1" applyAlignment="1">
      <alignment horizontal="center" vertical="center" wrapText="1" shrinkToFit="1"/>
      <protection/>
    </xf>
    <xf numFmtId="164" fontId="5" fillId="0" borderId="41" xfId="71" applyNumberFormat="1" applyFont="1" applyFill="1" applyBorder="1" applyAlignment="1">
      <alignment horizontal="center" vertical="center" wrapText="1" shrinkToFit="1"/>
      <protection/>
    </xf>
    <xf numFmtId="3" fontId="13" fillId="0" borderId="12" xfId="71" applyNumberFormat="1" applyFont="1" applyFill="1" applyBorder="1" applyAlignment="1">
      <alignment vertical="center"/>
      <protection/>
    </xf>
    <xf numFmtId="3" fontId="13" fillId="0" borderId="13" xfId="71" applyNumberFormat="1" applyFont="1" applyFill="1" applyBorder="1" applyAlignment="1">
      <alignment vertical="center"/>
      <protection/>
    </xf>
    <xf numFmtId="3" fontId="13" fillId="0" borderId="45" xfId="71" applyNumberFormat="1" applyFont="1" applyFill="1" applyBorder="1" applyAlignment="1">
      <alignment horizontal="center" vertical="center" textRotation="90" wrapText="1"/>
      <protection/>
    </xf>
    <xf numFmtId="3" fontId="1" fillId="0" borderId="22" xfId="71" applyNumberFormat="1" applyFont="1" applyFill="1" applyBorder="1" applyAlignment="1">
      <alignment horizontal="center" vertical="center" textRotation="90" wrapText="1"/>
      <protection/>
    </xf>
    <xf numFmtId="3" fontId="1" fillId="0" borderId="40" xfId="71" applyNumberFormat="1" applyFont="1" applyFill="1" applyBorder="1" applyAlignment="1">
      <alignment horizontal="center" vertical="center" textRotation="90" wrapText="1"/>
      <protection/>
    </xf>
    <xf numFmtId="3" fontId="13" fillId="0" borderId="43" xfId="71" applyNumberFormat="1" applyFont="1" applyFill="1" applyBorder="1" applyAlignment="1">
      <alignment horizontal="center" vertical="center" shrinkToFit="1"/>
      <protection/>
    </xf>
    <xf numFmtId="3" fontId="1" fillId="0" borderId="20" xfId="71" applyNumberFormat="1" applyFont="1" applyFill="1" applyBorder="1" applyAlignment="1">
      <alignment horizontal="center" vertical="center" shrinkToFit="1"/>
      <protection/>
    </xf>
    <xf numFmtId="3" fontId="1" fillId="0" borderId="41" xfId="71" applyNumberFormat="1" applyFont="1" applyFill="1" applyBorder="1" applyAlignment="1">
      <alignment horizontal="center" vertical="center" shrinkToFit="1"/>
      <protection/>
    </xf>
    <xf numFmtId="3" fontId="19" fillId="0" borderId="53" xfId="71" applyNumberFormat="1" applyFont="1" applyFill="1" applyBorder="1" applyAlignment="1">
      <alignment horizontal="center" vertical="center"/>
      <protection/>
    </xf>
    <xf numFmtId="3" fontId="19" fillId="0" borderId="54" xfId="71" applyNumberFormat="1" applyFont="1" applyFill="1" applyBorder="1" applyAlignment="1">
      <alignment horizontal="center" vertical="center"/>
      <protection/>
    </xf>
    <xf numFmtId="3" fontId="19" fillId="0" borderId="55" xfId="71" applyNumberFormat="1" applyFont="1" applyFill="1" applyBorder="1" applyAlignment="1">
      <alignment horizontal="center" vertical="center"/>
      <protection/>
    </xf>
    <xf numFmtId="3" fontId="13" fillId="0" borderId="43" xfId="71" applyNumberFormat="1" applyFont="1" applyFill="1" applyBorder="1" applyAlignment="1">
      <alignment horizontal="center" vertical="center" wrapText="1" shrinkToFit="1"/>
      <protection/>
    </xf>
    <xf numFmtId="3" fontId="1" fillId="0" borderId="43" xfId="71" applyNumberFormat="1" applyFont="1" applyFill="1" applyBorder="1" applyAlignment="1">
      <alignment horizontal="center" vertical="center" wrapText="1"/>
      <protection/>
    </xf>
    <xf numFmtId="3" fontId="1" fillId="0" borderId="20" xfId="71" applyNumberFormat="1" applyFont="1" applyFill="1" applyBorder="1" applyAlignment="1">
      <alignment horizontal="center" vertical="center" wrapText="1"/>
      <protection/>
    </xf>
    <xf numFmtId="3" fontId="3" fillId="0" borderId="20" xfId="71" applyNumberFormat="1" applyFont="1" applyFill="1" applyBorder="1" applyAlignment="1">
      <alignment horizontal="center" vertical="center" wrapText="1" shrinkToFit="1"/>
      <protection/>
    </xf>
    <xf numFmtId="3" fontId="3" fillId="0" borderId="41" xfId="71" applyNumberFormat="1" applyFont="1" applyFill="1" applyBorder="1" applyAlignment="1">
      <alignment horizontal="center" vertical="center" wrapText="1" shrinkToFit="1"/>
      <protection/>
    </xf>
    <xf numFmtId="3" fontId="13" fillId="0" borderId="45" xfId="71" applyNumberFormat="1" applyFont="1" applyFill="1" applyBorder="1" applyAlignment="1">
      <alignment vertical="center"/>
      <protection/>
    </xf>
    <xf numFmtId="3" fontId="13" fillId="0" borderId="43" xfId="71" applyNumberFormat="1" applyFont="1" applyFill="1" applyBorder="1" applyAlignment="1">
      <alignment vertical="center"/>
      <protection/>
    </xf>
    <xf numFmtId="3" fontId="13" fillId="0" borderId="20" xfId="71" applyNumberFormat="1" applyFont="1" applyFill="1" applyBorder="1" applyAlignment="1">
      <alignment horizontal="center" vertical="center" wrapText="1" shrinkToFit="1"/>
      <protection/>
    </xf>
    <xf numFmtId="3" fontId="3" fillId="0" borderId="0" xfId="0" applyNumberFormat="1" applyFont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3" fillId="26" borderId="22" xfId="0" applyNumberFormat="1" applyFont="1" applyFill="1" applyBorder="1" applyAlignment="1">
      <alignment vertical="center"/>
    </xf>
    <xf numFmtId="3" fontId="3" fillId="26" borderId="20" xfId="0" applyNumberFormat="1" applyFont="1" applyFill="1" applyBorder="1" applyAlignment="1">
      <alignment vertical="center"/>
    </xf>
    <xf numFmtId="3" fontId="1" fillId="26" borderId="22" xfId="0" applyNumberFormat="1" applyFont="1" applyFill="1" applyBorder="1" applyAlignment="1">
      <alignment vertical="center"/>
    </xf>
    <xf numFmtId="3" fontId="1" fillId="26" borderId="20" xfId="0" applyNumberFormat="1" applyFont="1" applyFill="1" applyBorder="1" applyAlignment="1">
      <alignment vertical="center"/>
    </xf>
    <xf numFmtId="3" fontId="1" fillId="26" borderId="48" xfId="0" applyNumberFormat="1" applyFont="1" applyFill="1" applyBorder="1" applyAlignment="1">
      <alignment vertical="center"/>
    </xf>
    <xf numFmtId="3" fontId="1" fillId="26" borderId="10" xfId="0" applyNumberFormat="1" applyFont="1" applyFill="1" applyBorder="1" applyAlignment="1">
      <alignment vertical="center"/>
    </xf>
    <xf numFmtId="3" fontId="1" fillId="26" borderId="58" xfId="0" applyNumberFormat="1" applyFont="1" applyFill="1" applyBorder="1" applyAlignment="1">
      <alignment vertical="center"/>
    </xf>
    <xf numFmtId="3" fontId="1" fillId="26" borderId="40" xfId="0" applyNumberFormat="1" applyFont="1" applyFill="1" applyBorder="1" applyAlignment="1">
      <alignment vertical="center"/>
    </xf>
    <xf numFmtId="3" fontId="1" fillId="26" borderId="41" xfId="0" applyNumberFormat="1" applyFont="1" applyFill="1" applyBorder="1" applyAlignment="1">
      <alignment vertical="center"/>
    </xf>
    <xf numFmtId="3" fontId="1" fillId="26" borderId="45" xfId="0" applyNumberFormat="1" applyFont="1" applyFill="1" applyBorder="1" applyAlignment="1">
      <alignment vertical="center"/>
    </xf>
    <xf numFmtId="3" fontId="1" fillId="26" borderId="43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165" fontId="1" fillId="0" borderId="27" xfId="66" applyNumberFormat="1" applyFont="1" applyBorder="1" applyAlignment="1">
      <alignment horizontal="center" vertical="center" wrapText="1"/>
      <protection/>
    </xf>
    <xf numFmtId="165" fontId="1" fillId="0" borderId="13" xfId="66" applyNumberFormat="1" applyFont="1" applyBorder="1" applyAlignment="1">
      <alignment horizontal="center" vertical="center" wrapText="1"/>
      <protection/>
    </xf>
    <xf numFmtId="3" fontId="1" fillId="0" borderId="27" xfId="66" applyNumberFormat="1" applyFont="1" applyBorder="1" applyAlignment="1">
      <alignment horizontal="center" vertical="center" wrapText="1"/>
      <protection/>
    </xf>
    <xf numFmtId="3" fontId="1" fillId="0" borderId="13" xfId="66" applyNumberFormat="1" applyFont="1" applyBorder="1" applyAlignment="1">
      <alignment horizontal="center" vertical="center" wrapText="1"/>
      <protection/>
    </xf>
    <xf numFmtId="0" fontId="3" fillId="0" borderId="0" xfId="66" applyFont="1" applyAlignment="1">
      <alignment horizontal="center" vertical="center"/>
      <protection/>
    </xf>
    <xf numFmtId="0" fontId="1" fillId="0" borderId="0" xfId="66" applyFont="1" applyAlignment="1">
      <alignment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2" xfId="66" applyFont="1" applyBorder="1" applyAlignment="1">
      <alignment vertical="center"/>
      <protection/>
    </xf>
    <xf numFmtId="178" fontId="3" fillId="0" borderId="43" xfId="66" applyNumberFormat="1" applyFont="1" applyFill="1" applyBorder="1" applyAlignment="1">
      <alignment horizontal="center" vertical="center"/>
      <protection/>
    </xf>
    <xf numFmtId="0" fontId="3" fillId="0" borderId="43" xfId="66" applyFont="1" applyBorder="1" applyAlignment="1">
      <alignment horizontal="center" vertical="center"/>
      <protection/>
    </xf>
    <xf numFmtId="3" fontId="3" fillId="0" borderId="43" xfId="66" applyNumberFormat="1" applyFont="1" applyBorder="1" applyAlignment="1">
      <alignment horizontal="center" vertical="center"/>
      <protection/>
    </xf>
    <xf numFmtId="0" fontId="3" fillId="0" borderId="43" xfId="66" applyFont="1" applyBorder="1" applyAlignment="1">
      <alignment vertical="center"/>
      <protection/>
    </xf>
    <xf numFmtId="3" fontId="3" fillId="0" borderId="14" xfId="66" applyNumberFormat="1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vertical="center" wrapText="1"/>
      <protection/>
    </xf>
    <xf numFmtId="0" fontId="4" fillId="0" borderId="14" xfId="66" applyFont="1" applyBorder="1" applyAlignment="1">
      <alignment vertical="center" wrapText="1"/>
      <protection/>
    </xf>
    <xf numFmtId="165" fontId="1" fillId="0" borderId="20" xfId="65" applyNumberFormat="1" applyFont="1" applyBorder="1" applyAlignment="1">
      <alignment horizontal="center" vertical="center" wrapText="1"/>
      <protection/>
    </xf>
    <xf numFmtId="165" fontId="1" fillId="0" borderId="41" xfId="65" applyNumberFormat="1" applyFont="1" applyBorder="1" applyAlignment="1">
      <alignment horizontal="center" vertical="center" wrapText="1"/>
      <protection/>
    </xf>
    <xf numFmtId="3" fontId="1" fillId="0" borderId="20" xfId="65" applyNumberFormat="1" applyFont="1" applyBorder="1" applyAlignment="1">
      <alignment horizontal="center" vertical="center" wrapText="1"/>
      <protection/>
    </xf>
    <xf numFmtId="3" fontId="1" fillId="0" borderId="41" xfId="65" applyNumberFormat="1" applyFont="1" applyBorder="1" applyAlignment="1">
      <alignment horizontal="center" vertical="center" wrapText="1"/>
      <protection/>
    </xf>
    <xf numFmtId="0" fontId="3" fillId="0" borderId="0" xfId="65" applyFont="1" applyAlignment="1">
      <alignment horizontal="center" vertical="center"/>
      <protection/>
    </xf>
    <xf numFmtId="0" fontId="1" fillId="0" borderId="0" xfId="65" applyFont="1" applyAlignment="1">
      <alignment vertical="center"/>
      <protection/>
    </xf>
    <xf numFmtId="0" fontId="3" fillId="0" borderId="45" xfId="65" applyFont="1" applyBorder="1" applyAlignment="1">
      <alignment horizontal="center" vertical="center"/>
      <protection/>
    </xf>
    <xf numFmtId="0" fontId="3" fillId="0" borderId="22" xfId="65" applyFont="1" applyBorder="1" applyAlignment="1">
      <alignment vertical="center"/>
      <protection/>
    </xf>
    <xf numFmtId="0" fontId="3" fillId="0" borderId="40" xfId="65" applyFont="1" applyBorder="1" applyAlignment="1">
      <alignment vertical="center"/>
      <protection/>
    </xf>
    <xf numFmtId="178" fontId="3" fillId="0" borderId="43" xfId="65" applyNumberFormat="1" applyFont="1" applyFill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/>
      <protection/>
    </xf>
    <xf numFmtId="3" fontId="3" fillId="0" borderId="43" xfId="65" applyNumberFormat="1" applyFont="1" applyBorder="1" applyAlignment="1">
      <alignment horizontal="center" vertical="center"/>
      <protection/>
    </xf>
    <xf numFmtId="0" fontId="3" fillId="0" borderId="43" xfId="65" applyFont="1" applyBorder="1" applyAlignment="1">
      <alignment vertical="center"/>
      <protection/>
    </xf>
    <xf numFmtId="3" fontId="3" fillId="0" borderId="44" xfId="65" applyNumberFormat="1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vertical="center" wrapText="1"/>
      <protection/>
    </xf>
    <xf numFmtId="0" fontId="4" fillId="0" borderId="42" xfId="65" applyFont="1" applyBorder="1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1" fillId="0" borderId="0" xfId="65" applyFont="1" applyAlignment="1">
      <alignment vertical="center" wrapText="1"/>
      <protection/>
    </xf>
    <xf numFmtId="0" fontId="3" fillId="0" borderId="45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vertical="center" wrapText="1"/>
      <protection/>
    </xf>
    <xf numFmtId="0" fontId="3" fillId="0" borderId="40" xfId="65" applyFont="1" applyBorder="1" applyAlignment="1">
      <alignment vertical="center" wrapText="1"/>
      <protection/>
    </xf>
    <xf numFmtId="178" fontId="3" fillId="0" borderId="43" xfId="65" applyNumberFormat="1" applyFont="1" applyFill="1" applyBorder="1" applyAlignment="1">
      <alignment horizontal="center" vertical="center" wrapText="1"/>
      <protection/>
    </xf>
    <xf numFmtId="0" fontId="3" fillId="0" borderId="43" xfId="65" applyFont="1" applyBorder="1" applyAlignment="1">
      <alignment horizontal="center" vertical="center" wrapText="1"/>
      <protection/>
    </xf>
    <xf numFmtId="3" fontId="3" fillId="0" borderId="43" xfId="65" applyNumberFormat="1" applyFont="1" applyBorder="1" applyAlignment="1">
      <alignment horizontal="center" vertical="center" wrapText="1"/>
      <protection/>
    </xf>
    <xf numFmtId="0" fontId="3" fillId="0" borderId="43" xfId="65" applyFont="1" applyBorder="1" applyAlignment="1">
      <alignment vertical="center" wrapText="1"/>
      <protection/>
    </xf>
    <xf numFmtId="0" fontId="5" fillId="0" borderId="42" xfId="65" applyFont="1" applyBorder="1" applyAlignment="1">
      <alignment vertical="center" wrapText="1"/>
      <protection/>
    </xf>
    <xf numFmtId="0" fontId="18" fillId="0" borderId="50" xfId="76" applyFont="1" applyBorder="1" applyAlignment="1">
      <alignment horizontal="left" vertical="center" wrapText="1" indent="3"/>
      <protection/>
    </xf>
    <xf numFmtId="0" fontId="18" fillId="0" borderId="51" xfId="76" applyFont="1" applyBorder="1" applyAlignment="1">
      <alignment horizontal="left" vertical="center" wrapText="1" indent="3"/>
      <protection/>
    </xf>
    <xf numFmtId="0" fontId="18" fillId="0" borderId="52" xfId="76" applyFont="1" applyBorder="1" applyAlignment="1">
      <alignment horizontal="left" vertical="center" wrapText="1" indent="3"/>
      <protection/>
    </xf>
    <xf numFmtId="0" fontId="3" fillId="0" borderId="45" xfId="76" applyFont="1" applyFill="1" applyBorder="1" applyAlignment="1">
      <alignment horizontal="center" vertical="center" wrapText="1"/>
      <protection/>
    </xf>
    <xf numFmtId="0" fontId="3" fillId="0" borderId="40" xfId="76" applyFont="1" applyFill="1" applyBorder="1" applyAlignment="1">
      <alignment horizontal="center" vertical="center" wrapText="1"/>
      <protection/>
    </xf>
    <xf numFmtId="0" fontId="6" fillId="0" borderId="0" xfId="76" applyFont="1" applyAlignment="1">
      <alignment horizontal="center" vertical="center" wrapText="1"/>
      <protection/>
    </xf>
    <xf numFmtId="0" fontId="3" fillId="0" borderId="43" xfId="76" applyFont="1" applyBorder="1" applyAlignment="1">
      <alignment horizontal="center" vertical="center"/>
      <protection/>
    </xf>
    <xf numFmtId="0" fontId="3" fillId="0" borderId="44" xfId="76" applyFont="1" applyBorder="1" applyAlignment="1">
      <alignment horizontal="center" vertical="center"/>
      <protection/>
    </xf>
    <xf numFmtId="164" fontId="1" fillId="0" borderId="0" xfId="76" applyNumberFormat="1" applyFont="1" applyAlignment="1">
      <alignment horizontal="left" vertical="center" wrapText="1"/>
      <protection/>
    </xf>
    <xf numFmtId="164" fontId="1" fillId="0" borderId="0" xfId="76" applyNumberFormat="1" applyFont="1" applyAlignment="1">
      <alignment horizontal="left" vertical="center"/>
      <protection/>
    </xf>
    <xf numFmtId="164" fontId="1" fillId="0" borderId="0" xfId="76" applyNumberFormat="1" applyFont="1" applyAlignment="1">
      <alignment horizontal="left"/>
      <protection/>
    </xf>
    <xf numFmtId="164" fontId="3" fillId="0" borderId="45" xfId="76" applyNumberFormat="1" applyFont="1" applyFill="1" applyBorder="1" applyAlignment="1">
      <alignment horizontal="center" vertical="center" wrapText="1"/>
      <protection/>
    </xf>
    <xf numFmtId="164" fontId="3" fillId="0" borderId="40" xfId="76" applyNumberFormat="1" applyFont="1" applyFill="1" applyBorder="1" applyAlignment="1">
      <alignment horizontal="center" vertical="center" wrapText="1"/>
      <protection/>
    </xf>
    <xf numFmtId="164" fontId="6" fillId="0" borderId="0" xfId="76" applyNumberFormat="1" applyFont="1" applyAlignment="1">
      <alignment horizontal="center" vertical="center" wrapText="1"/>
      <protection/>
    </xf>
    <xf numFmtId="164" fontId="6" fillId="0" borderId="0" xfId="76" applyNumberFormat="1" applyFont="1" applyAlignment="1">
      <alignment horizontal="center" vertical="center"/>
      <protection/>
    </xf>
    <xf numFmtId="164" fontId="3" fillId="0" borderId="59" xfId="76" applyNumberFormat="1" applyFont="1" applyBorder="1" applyAlignment="1">
      <alignment horizontal="center" vertical="center" wrapText="1"/>
      <protection/>
    </xf>
    <xf numFmtId="164" fontId="3" fillId="0" borderId="51" xfId="76" applyNumberFormat="1" applyFont="1" applyBorder="1" applyAlignment="1">
      <alignment horizontal="center" vertical="center" wrapText="1"/>
      <protection/>
    </xf>
    <xf numFmtId="164" fontId="3" fillId="0" borderId="52" xfId="76" applyNumberFormat="1" applyFont="1" applyBorder="1" applyAlignment="1">
      <alignment horizontal="center" vertical="center" wrapText="1"/>
      <protection/>
    </xf>
    <xf numFmtId="164" fontId="3" fillId="0" borderId="0" xfId="69" applyNumberFormat="1" applyFont="1" applyFill="1" applyAlignment="1">
      <alignment horizontal="center" vertical="center"/>
      <protection/>
    </xf>
    <xf numFmtId="3" fontId="3" fillId="7" borderId="11" xfId="66" applyNumberFormat="1" applyFont="1" applyFill="1" applyBorder="1" applyAlignment="1">
      <alignment horizontal="center" vertical="center" wrapText="1"/>
      <protection/>
    </xf>
    <xf numFmtId="0" fontId="3" fillId="7" borderId="11" xfId="66" applyFont="1" applyFill="1" applyBorder="1" applyAlignment="1">
      <alignment vertical="center" wrapText="1"/>
      <protection/>
    </xf>
    <xf numFmtId="0" fontId="4" fillId="7" borderId="11" xfId="66" applyFont="1" applyFill="1" applyBorder="1" applyAlignment="1">
      <alignment vertical="center" wrapText="1"/>
      <protection/>
    </xf>
    <xf numFmtId="165" fontId="3" fillId="0" borderId="11" xfId="66" applyNumberFormat="1" applyFont="1" applyFill="1" applyBorder="1" applyAlignment="1">
      <alignment horizontal="center" vertical="center" wrapText="1"/>
      <protection/>
    </xf>
    <xf numFmtId="165" fontId="3" fillId="23" borderId="11" xfId="66" applyNumberFormat="1" applyFont="1" applyFill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vertical="center"/>
      <protection/>
    </xf>
    <xf numFmtId="178" fontId="3" fillId="0" borderId="11" xfId="66" applyNumberFormat="1" applyFont="1" applyFill="1" applyBorder="1" applyAlignment="1">
      <alignment horizontal="center" vertical="center"/>
      <protection/>
    </xf>
    <xf numFmtId="3" fontId="3" fillId="0" borderId="11" xfId="66" applyNumberFormat="1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vertical="center" wrapText="1"/>
      <protection/>
    </xf>
    <xf numFmtId="0" fontId="4" fillId="0" borderId="11" xfId="66" applyFont="1" applyBorder="1" applyAlignment="1">
      <alignment vertical="center" wrapText="1"/>
      <protection/>
    </xf>
    <xf numFmtId="165" fontId="3" fillId="0" borderId="11" xfId="66" applyNumberFormat="1" applyFont="1" applyBorder="1" applyAlignment="1">
      <alignment horizontal="center" vertical="center" wrapText="1"/>
      <protection/>
    </xf>
    <xf numFmtId="165" fontId="3" fillId="19" borderId="11" xfId="66" applyNumberFormat="1" applyFont="1" applyFill="1" applyBorder="1" applyAlignment="1">
      <alignment horizontal="center" vertical="center" wrapText="1"/>
      <protection/>
    </xf>
    <xf numFmtId="3" fontId="3" fillId="4" borderId="11" xfId="66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2 januári KGy.mellékletek" xfId="57"/>
    <cellStyle name="Normál_2004. évi állami hozzájárulás (MÁK 2003.x.31.)" xfId="58"/>
    <cellStyle name="Normál_2006. összahasonlítók intézményi (vegyes)" xfId="59"/>
    <cellStyle name="Normál_Állami hozzáj.intézm. felmérés 2003.XI.26." xfId="60"/>
    <cellStyle name="Normál_Állami igénylés 2005.évi JÓ 12.28._állami igénylés 2008 3 verzió 2008 01 18 MÁK kiközlő után" xfId="61"/>
    <cellStyle name="Normál_álláshelyek  alapító okirat szserint 2006.dec.5." xfId="62"/>
    <cellStyle name="Normál_Állhzj.igény 2001.év" xfId="63"/>
    <cellStyle name="Normál_Elemzések költségvetési biz. 01.28" xfId="64"/>
    <cellStyle name="Normál_Függelék I II III V és elemzések" xfId="65"/>
    <cellStyle name="Normál_Függelékek és egyéb táblák 02.06" xfId="66"/>
    <cellStyle name="Normál_Intézm.műk.és szintrehozási szint" xfId="67"/>
    <cellStyle name="Normál_Intézményi jegyzőkönyvek 2006  január 2-6 (rendeletbe előkészítő)" xfId="68"/>
    <cellStyle name="Normál_Költségvetési bizottság 01.28" xfId="69"/>
    <cellStyle name="Normál_Kötött áll.hzj. int.bontás 2002" xfId="70"/>
    <cellStyle name="Normál_MJVSZ-nek adatszolg" xfId="71"/>
    <cellStyle name="Normál_Módosítás 12.14" xfId="72"/>
    <cellStyle name="Normál_Nyerselemzés" xfId="73"/>
    <cellStyle name="Normál_Összesítő 2008.igénylés végleges" xfId="74"/>
    <cellStyle name="Normál_összesítő intézményeknek Niki munkaanyag" xfId="75"/>
    <cellStyle name="Normál_Programköltségvetés 2005 végleges" xfId="76"/>
    <cellStyle name="Normál_Üres állás gyűjtó 2007" xfId="77"/>
    <cellStyle name="Normál_város" xfId="78"/>
    <cellStyle name="Összesen" xfId="79"/>
    <cellStyle name="Currency" xfId="80"/>
    <cellStyle name="Currency [0]" xfId="81"/>
    <cellStyle name="Rossz" xfId="82"/>
    <cellStyle name="Semleges" xfId="83"/>
    <cellStyle name="Számítás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095750" y="4469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165</xdr:row>
      <xdr:rowOff>0</xdr:rowOff>
    </xdr:from>
    <xdr:to>
      <xdr:col>1</xdr:col>
      <xdr:colOff>0</xdr:colOff>
      <xdr:row>165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3390900" y="4469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n\Dokumentumok\&#193;llami%20t&#225;mogat&#225;s%20ig&#233;nyl&#233;s-%20elsz&#225;mol&#225;s\2008\ig&#233;nyl&#233;s\M&#193;K-nak%20k&#252;ld&#246;tt%20anyagok\&#214;sszes&#237;t&#337;%202008.ig&#233;nyl&#233;s%20v&#233;gle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n\Local%20Settings\Temporary%20Internet%20Files\Content.IE5\OLMBOD2B\&#225;llami%20ig&#233;nyl&#233;s%202008%203%20verzi&#243;%202008%2001%2018%20M&#193;K%20kik&#246;zl&#337;%20ut&#225;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K&#246;lts&#233;gvet&#233;s\2006\2006%20&#233;vi%20k&#246;lts&#233;gvet&#233;s%20v&#233;gleges\K&#246;lts&#233;gvet&#233;s%20v&#233;gleges%20t&#225;bl&#225;i%202006%2002%2008%20%20mun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n\Dokumentumok\K&#246;lts&#233;gvet&#233;s\K&#246;lts&#233;gvet&#233;s\K&#246;lts&#233;gvet&#233;s\2008\Rendelet\&#225;llami%20ig&#233;nyl&#233;s%202008%203%20verzi&#243;%202008%2001%2018%20M&#193;K%20kik&#246;zl&#337;%20ut&#225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Tűzoltó"/>
      <sheetName val="Kötött rendelethez"/>
      <sheetName val="3.jogcím szerinti"/>
      <sheetName val="Állami rendelethez"/>
      <sheetName val="Összesítő kerekített"/>
      <sheetName val="Összesítő"/>
      <sheetName val="Adatlap összesítő"/>
      <sheetName val="Óvodák"/>
      <sheetName val="Kodály"/>
      <sheetName val="Bartók"/>
      <sheetName val="Fiumei"/>
      <sheetName val="Belvárosi"/>
      <sheetName val="Kassai"/>
      <sheetName val="Széchenyi krt."/>
      <sheetName val="Újváros"/>
      <sheetName val="II.Rákóczi"/>
      <sheetName val="Szanda"/>
      <sheetName val="Liget út"/>
      <sheetName val="Mátyás"/>
      <sheetName val="Kőrösi"/>
      <sheetName val="Szent-györgyi"/>
      <sheetName val="Verseghy"/>
      <sheetName val="Varga"/>
      <sheetName val="Tparti"/>
      <sheetName val="Széchenyi gimi"/>
      <sheetName val="Egészségügyi"/>
      <sheetName val="Közgé"/>
      <sheetName val="Gépipari"/>
      <sheetName val="Pálfy"/>
      <sheetName val="Építészeti"/>
      <sheetName val="Keró"/>
      <sheetName val="Ruhaipari"/>
      <sheetName val="Kollégium"/>
      <sheetName val="Ped.szaksz"/>
      <sheetName val="Adatlap"/>
      <sheetName val="BIG"/>
      <sheetName val="Segéd összesen"/>
      <sheetName val="Óvodák segéd"/>
      <sheetName val="Kodály segéd"/>
      <sheetName val="Bartók segéd"/>
      <sheetName val="Fiumei segéd"/>
      <sheetName val="Belváros segéd"/>
      <sheetName val="Kassai segéd"/>
      <sheetName val="Széchenyi krt segéd"/>
      <sheetName val="Újváros segéd"/>
      <sheetName val="II.Rákóczi segéd"/>
      <sheetName val="Szanda segéd"/>
      <sheetName val="Liget út segéd"/>
      <sheetName val="Mátyás segéd"/>
      <sheetName val="Kőrösi segéd"/>
      <sheetName val="Szent-györgyi segéd"/>
      <sheetName val="Verseghy segéd"/>
      <sheetName val="Varga segéd"/>
      <sheetName val="Tparti segéd"/>
      <sheetName val="Széchenyi gimi segéd"/>
      <sheetName val="Egészségügyi segéd"/>
      <sheetName val="Közgé segéd"/>
      <sheetName val="Gépipari segéd"/>
      <sheetName val="Pálfy segéd"/>
      <sheetName val="Építészeti segéd"/>
      <sheetName val="Keró segéd"/>
      <sheetName val="Ruhaipari segéd"/>
      <sheetName val="Kollégium segéd"/>
    </sheetNames>
    <sheetDataSet>
      <sheetData sheetId="3">
        <row r="16">
          <cell r="C16">
            <v>461</v>
          </cell>
        </row>
        <row r="18">
          <cell r="C18">
            <v>1911</v>
          </cell>
        </row>
        <row r="20">
          <cell r="D20">
            <v>1090</v>
          </cell>
        </row>
        <row r="22">
          <cell r="D22">
            <v>1278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Állami előzetes 2007"/>
      <sheetName val="Állami várh telj 2007"/>
      <sheetName val="BIZ ÜLÉSRE"/>
      <sheetName val=" összehas"/>
      <sheetName val="SNI ELEMZÉS"/>
      <sheetName val="SEGÉD FELMÉRT"/>
      <sheetName val="Állami előzetes 2008 "/>
      <sheetName val="2007-2008 tény-terv"/>
      <sheetName val="szja összehasonlítás"/>
      <sheetName val="ágazati összehasonlító"/>
      <sheetName val="Tűzoltó"/>
      <sheetName val="adóerő fiktív"/>
      <sheetName val="1 főre eső két tanév"/>
      <sheetName val="SEGÉD 2007-2008 tanvére"/>
      <sheetName val="SEGÉD 2007-2008 SNI 8 hóra"/>
      <sheetName val="SEGÉD 2008-2009 tanvére SNI"/>
      <sheetName val="SEGÉD 2007-2008 SNI 4 hóra"/>
      <sheetName val="Két tanév segédje"/>
      <sheetName val="SEGÉD 2007-2008 1 főre eső"/>
      <sheetName val="SEGÉD 08-09-ra lsz kalkuláció"/>
      <sheetName val="SEGÉD 2008-2009 tanvére "/>
      <sheetName val="SEGÉD 2008-2009 tanvére 1 főre "/>
      <sheetName val="Állami 2006 póttal"/>
    </sheetNames>
    <sheetDataSet>
      <sheetData sheetId="0">
        <row r="8">
          <cell r="K8">
            <v>105592080</v>
          </cell>
        </row>
        <row r="9">
          <cell r="K9">
            <v>0</v>
          </cell>
        </row>
        <row r="10">
          <cell r="K10">
            <v>3300000</v>
          </cell>
        </row>
        <row r="11">
          <cell r="K11">
            <v>56368440</v>
          </cell>
        </row>
        <row r="12">
          <cell r="K12">
            <v>30310560</v>
          </cell>
        </row>
        <row r="13">
          <cell r="K13">
            <v>13288550</v>
          </cell>
        </row>
        <row r="14">
          <cell r="K14">
            <v>1512400</v>
          </cell>
        </row>
        <row r="15">
          <cell r="K15">
            <v>6000000</v>
          </cell>
        </row>
        <row r="16">
          <cell r="K16">
            <v>337971172</v>
          </cell>
        </row>
        <row r="17">
          <cell r="K17">
            <v>91059479</v>
          </cell>
        </row>
        <row r="19">
          <cell r="K19">
            <v>27622679</v>
          </cell>
        </row>
        <row r="20">
          <cell r="K20">
            <v>31180799.999999996</v>
          </cell>
        </row>
        <row r="21">
          <cell r="K21">
            <v>22634500</v>
          </cell>
        </row>
        <row r="22">
          <cell r="K22">
            <v>2237300</v>
          </cell>
        </row>
        <row r="23">
          <cell r="K23">
            <v>12000000</v>
          </cell>
        </row>
        <row r="24">
          <cell r="K24">
            <v>5000000</v>
          </cell>
        </row>
        <row r="25">
          <cell r="K25">
            <v>24000000</v>
          </cell>
        </row>
        <row r="26">
          <cell r="K26">
            <v>8800000</v>
          </cell>
        </row>
        <row r="27">
          <cell r="K27">
            <v>8371800</v>
          </cell>
        </row>
        <row r="28">
          <cell r="K28">
            <v>0</v>
          </cell>
        </row>
        <row r="29">
          <cell r="K29">
            <v>36000000</v>
          </cell>
        </row>
        <row r="30">
          <cell r="K30">
            <v>63999999.99999999</v>
          </cell>
        </row>
        <row r="31">
          <cell r="K31">
            <v>49000000</v>
          </cell>
        </row>
        <row r="32">
          <cell r="K32">
            <v>11550000</v>
          </cell>
        </row>
        <row r="33">
          <cell r="K33">
            <v>0</v>
          </cell>
        </row>
        <row r="34">
          <cell r="K34">
            <v>196373000</v>
          </cell>
        </row>
        <row r="35">
          <cell r="K35">
            <v>2350000</v>
          </cell>
        </row>
        <row r="37">
          <cell r="K37">
            <v>317736666.6666667</v>
          </cell>
        </row>
        <row r="38">
          <cell r="K38">
            <v>0</v>
          </cell>
        </row>
        <row r="39">
          <cell r="K39">
            <v>340680000</v>
          </cell>
        </row>
        <row r="40">
          <cell r="K40">
            <v>454245333.3333333</v>
          </cell>
        </row>
        <row r="41">
          <cell r="K41">
            <v>1077868000</v>
          </cell>
        </row>
        <row r="42">
          <cell r="K42">
            <v>8384000</v>
          </cell>
        </row>
        <row r="43">
          <cell r="K43">
            <v>50304000</v>
          </cell>
        </row>
        <row r="44">
          <cell r="K44">
            <v>219800000.00000003</v>
          </cell>
        </row>
        <row r="45">
          <cell r="K45">
            <v>0</v>
          </cell>
        </row>
        <row r="46">
          <cell r="K46">
            <v>27200000</v>
          </cell>
        </row>
        <row r="47">
          <cell r="K47">
            <v>158950000</v>
          </cell>
        </row>
        <row r="48">
          <cell r="K48">
            <v>33320000</v>
          </cell>
        </row>
        <row r="49">
          <cell r="K49">
            <v>83555000</v>
          </cell>
        </row>
        <row r="50">
          <cell r="K50">
            <v>54230000</v>
          </cell>
        </row>
        <row r="51">
          <cell r="K51">
            <v>43350000</v>
          </cell>
        </row>
        <row r="52">
          <cell r="K52">
            <v>57460000</v>
          </cell>
        </row>
        <row r="53">
          <cell r="K53">
            <v>135575000</v>
          </cell>
        </row>
        <row r="54">
          <cell r="K54">
            <v>126990000</v>
          </cell>
        </row>
        <row r="55">
          <cell r="K55">
            <v>140760000</v>
          </cell>
        </row>
        <row r="56">
          <cell r="K56">
            <v>255340000</v>
          </cell>
        </row>
        <row r="57">
          <cell r="K57">
            <v>51085000</v>
          </cell>
        </row>
        <row r="58">
          <cell r="K58">
            <v>61795000</v>
          </cell>
        </row>
        <row r="60">
          <cell r="K60">
            <v>0</v>
          </cell>
        </row>
        <row r="61">
          <cell r="K61">
            <v>34413333.33333333</v>
          </cell>
        </row>
        <row r="62">
          <cell r="K62">
            <v>0</v>
          </cell>
        </row>
        <row r="63">
          <cell r="K63">
            <v>14746666.666666668</v>
          </cell>
        </row>
        <row r="64">
          <cell r="K64">
            <v>41761066.66666667</v>
          </cell>
        </row>
        <row r="65">
          <cell r="K65">
            <v>18188800</v>
          </cell>
        </row>
        <row r="66">
          <cell r="K66">
            <v>17994666.666666664</v>
          </cell>
        </row>
        <row r="67">
          <cell r="K67">
            <v>0</v>
          </cell>
        </row>
        <row r="68">
          <cell r="K68">
            <v>27580000.000000004</v>
          </cell>
        </row>
        <row r="69">
          <cell r="K69">
            <v>15075000</v>
          </cell>
        </row>
        <row r="71">
          <cell r="K71">
            <v>11200000</v>
          </cell>
        </row>
        <row r="72">
          <cell r="K72">
            <v>12660000</v>
          </cell>
        </row>
        <row r="73">
          <cell r="K73">
            <v>0</v>
          </cell>
        </row>
        <row r="74">
          <cell r="K74">
            <v>237758000</v>
          </cell>
        </row>
        <row r="75">
          <cell r="K75">
            <v>105850000</v>
          </cell>
        </row>
        <row r="76">
          <cell r="K76">
            <v>0</v>
          </cell>
        </row>
        <row r="77">
          <cell r="K77">
            <v>9898666.666666666</v>
          </cell>
        </row>
        <row r="78">
          <cell r="K78">
            <v>81633066.66666667</v>
          </cell>
        </row>
        <row r="79">
          <cell r="K79">
            <v>153676800</v>
          </cell>
        </row>
        <row r="80">
          <cell r="K80">
            <v>54690134.333333336</v>
          </cell>
        </row>
        <row r="82">
          <cell r="K82">
            <v>1200000</v>
          </cell>
        </row>
        <row r="83">
          <cell r="K83">
            <v>7296000</v>
          </cell>
        </row>
        <row r="84">
          <cell r="K84">
            <v>42112000</v>
          </cell>
        </row>
        <row r="85">
          <cell r="K85">
            <v>13440000</v>
          </cell>
        </row>
        <row r="86">
          <cell r="K86">
            <v>7200000</v>
          </cell>
        </row>
        <row r="87">
          <cell r="K87">
            <v>1625000</v>
          </cell>
        </row>
        <row r="88">
          <cell r="K88">
            <v>0</v>
          </cell>
        </row>
        <row r="89">
          <cell r="K89">
            <v>51290000</v>
          </cell>
        </row>
        <row r="90">
          <cell r="K90">
            <v>33734866.66666667</v>
          </cell>
        </row>
        <row r="91">
          <cell r="K91">
            <v>0</v>
          </cell>
        </row>
        <row r="92">
          <cell r="K92">
            <v>1093334.3333333335</v>
          </cell>
        </row>
        <row r="93">
          <cell r="K93">
            <v>1590000</v>
          </cell>
        </row>
        <row r="94">
          <cell r="K94">
            <v>20282166.666666664</v>
          </cell>
        </row>
        <row r="95">
          <cell r="K95">
            <v>4885834.333333333</v>
          </cell>
        </row>
        <row r="96">
          <cell r="K96">
            <v>8174880</v>
          </cell>
        </row>
        <row r="97">
          <cell r="K97">
            <v>0</v>
          </cell>
        </row>
        <row r="98">
          <cell r="K98">
            <v>11760000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51995000</v>
          </cell>
        </row>
        <row r="102">
          <cell r="K102">
            <v>5580000</v>
          </cell>
        </row>
        <row r="103">
          <cell r="K103">
            <v>0</v>
          </cell>
        </row>
        <row r="104">
          <cell r="K104">
            <v>185570000</v>
          </cell>
        </row>
        <row r="105">
          <cell r="K105">
            <v>40540000</v>
          </cell>
        </row>
        <row r="106">
          <cell r="K106">
            <v>16622000</v>
          </cell>
        </row>
        <row r="107">
          <cell r="K107">
            <v>86845660</v>
          </cell>
        </row>
        <row r="115">
          <cell r="K115">
            <v>87059319</v>
          </cell>
        </row>
        <row r="116">
          <cell r="K116">
            <v>511717928</v>
          </cell>
        </row>
        <row r="121">
          <cell r="K121">
            <v>317600000</v>
          </cell>
        </row>
        <row r="122">
          <cell r="K122">
            <v>1039974279</v>
          </cell>
        </row>
        <row r="123">
          <cell r="K123">
            <v>410778507</v>
          </cell>
        </row>
      </sheetData>
      <sheetData sheetId="1">
        <row r="8">
          <cell r="K8">
            <v>105592080</v>
          </cell>
        </row>
        <row r="9">
          <cell r="K9">
            <v>0</v>
          </cell>
        </row>
        <row r="10">
          <cell r="K10">
            <v>3300000</v>
          </cell>
        </row>
        <row r="11">
          <cell r="K11">
            <v>56368440</v>
          </cell>
        </row>
        <row r="12">
          <cell r="K12">
            <v>30310560</v>
          </cell>
        </row>
        <row r="13">
          <cell r="K13">
            <v>13288550</v>
          </cell>
        </row>
        <row r="14">
          <cell r="K14">
            <v>1512400</v>
          </cell>
        </row>
        <row r="15">
          <cell r="K15">
            <v>6000000</v>
          </cell>
        </row>
        <row r="16">
          <cell r="K16">
            <v>337971172</v>
          </cell>
        </row>
        <row r="17">
          <cell r="K17">
            <v>91059479</v>
          </cell>
        </row>
        <row r="19">
          <cell r="K19">
            <v>27622679</v>
          </cell>
        </row>
        <row r="20">
          <cell r="K20">
            <v>29858051.999999996</v>
          </cell>
        </row>
        <row r="21">
          <cell r="K21">
            <v>23002450</v>
          </cell>
        </row>
        <row r="22">
          <cell r="K22">
            <v>2237300</v>
          </cell>
        </row>
        <row r="23">
          <cell r="K23">
            <v>12000000</v>
          </cell>
        </row>
        <row r="24">
          <cell r="K24">
            <v>5000000</v>
          </cell>
        </row>
        <row r="25">
          <cell r="K25">
            <v>24000000</v>
          </cell>
        </row>
        <row r="26">
          <cell r="K26">
            <v>15399999.999999998</v>
          </cell>
        </row>
        <row r="27">
          <cell r="K27">
            <v>8371800</v>
          </cell>
        </row>
        <row r="28">
          <cell r="K28">
            <v>0</v>
          </cell>
        </row>
        <row r="29">
          <cell r="K29">
            <v>36000000</v>
          </cell>
        </row>
        <row r="30">
          <cell r="K30">
            <v>62632000</v>
          </cell>
        </row>
        <row r="31">
          <cell r="K31">
            <v>48992999.99999999</v>
          </cell>
        </row>
        <row r="32">
          <cell r="K32">
            <v>31773000</v>
          </cell>
        </row>
        <row r="33">
          <cell r="K33">
            <v>0</v>
          </cell>
        </row>
        <row r="34">
          <cell r="K34">
            <v>196373000</v>
          </cell>
        </row>
        <row r="35">
          <cell r="K35">
            <v>2000000</v>
          </cell>
        </row>
        <row r="37">
          <cell r="K37">
            <v>316211000</v>
          </cell>
        </row>
        <row r="38">
          <cell r="K38">
            <v>0</v>
          </cell>
        </row>
        <row r="39">
          <cell r="K39">
            <v>340680000</v>
          </cell>
        </row>
        <row r="40">
          <cell r="K40">
            <v>454245333.3333333</v>
          </cell>
        </row>
        <row r="41">
          <cell r="K41">
            <v>1077868000</v>
          </cell>
        </row>
        <row r="42">
          <cell r="K42">
            <v>8384000</v>
          </cell>
        </row>
        <row r="43">
          <cell r="K43">
            <v>50304000</v>
          </cell>
        </row>
        <row r="44">
          <cell r="K44">
            <v>219800000.00000003</v>
          </cell>
        </row>
        <row r="45">
          <cell r="K45">
            <v>0</v>
          </cell>
        </row>
        <row r="46">
          <cell r="K46">
            <v>31705000</v>
          </cell>
        </row>
        <row r="47">
          <cell r="K47">
            <v>154785000</v>
          </cell>
        </row>
        <row r="48">
          <cell r="K48">
            <v>34850000</v>
          </cell>
        </row>
        <row r="49">
          <cell r="K49">
            <v>82110000</v>
          </cell>
        </row>
        <row r="50">
          <cell r="K50">
            <v>54315000</v>
          </cell>
        </row>
        <row r="51">
          <cell r="K51">
            <v>43180000</v>
          </cell>
        </row>
        <row r="52">
          <cell r="K52">
            <v>57205000</v>
          </cell>
        </row>
        <row r="53">
          <cell r="K53">
            <v>133110000</v>
          </cell>
        </row>
        <row r="54">
          <cell r="K54">
            <v>117130000</v>
          </cell>
        </row>
        <row r="55">
          <cell r="K55">
            <v>137445000</v>
          </cell>
        </row>
        <row r="56">
          <cell r="K56">
            <v>246160000</v>
          </cell>
        </row>
        <row r="57">
          <cell r="K57">
            <v>51595000</v>
          </cell>
        </row>
        <row r="58">
          <cell r="K58">
            <v>45900000</v>
          </cell>
        </row>
        <row r="60">
          <cell r="K60">
            <v>0</v>
          </cell>
        </row>
        <row r="61">
          <cell r="K61">
            <v>32080000</v>
          </cell>
        </row>
        <row r="62">
          <cell r="K62">
            <v>0</v>
          </cell>
        </row>
        <row r="63">
          <cell r="K63">
            <v>15680000</v>
          </cell>
        </row>
        <row r="64">
          <cell r="K64">
            <v>40140800</v>
          </cell>
        </row>
        <row r="65">
          <cell r="K65">
            <v>16195200</v>
          </cell>
        </row>
        <row r="66">
          <cell r="K66">
            <v>17785600</v>
          </cell>
        </row>
        <row r="67">
          <cell r="K67">
            <v>0</v>
          </cell>
        </row>
        <row r="68">
          <cell r="K68">
            <v>27580000.000000004</v>
          </cell>
        </row>
        <row r="69">
          <cell r="K69">
            <v>15075000</v>
          </cell>
        </row>
        <row r="70">
          <cell r="K70">
            <v>5480000</v>
          </cell>
        </row>
        <row r="72">
          <cell r="K72">
            <v>14070000</v>
          </cell>
        </row>
        <row r="73">
          <cell r="K73">
            <v>6600000</v>
          </cell>
        </row>
        <row r="74">
          <cell r="K74">
            <v>2160000</v>
          </cell>
        </row>
        <row r="75">
          <cell r="K75">
            <v>0</v>
          </cell>
        </row>
        <row r="76">
          <cell r="K76">
            <v>232458000</v>
          </cell>
        </row>
        <row r="77">
          <cell r="K77">
            <v>104390000</v>
          </cell>
        </row>
        <row r="78">
          <cell r="K78">
            <v>0</v>
          </cell>
        </row>
        <row r="79">
          <cell r="K79">
            <v>9898666.666666666</v>
          </cell>
        </row>
        <row r="80">
          <cell r="K80">
            <v>81633066.66666667</v>
          </cell>
        </row>
        <row r="81">
          <cell r="K81">
            <v>153676799.99999997</v>
          </cell>
        </row>
        <row r="82">
          <cell r="K82">
            <v>54690134.33333333</v>
          </cell>
        </row>
        <row r="84">
          <cell r="K84">
            <v>2640000</v>
          </cell>
        </row>
        <row r="85">
          <cell r="K85">
            <v>11520000</v>
          </cell>
        </row>
        <row r="86">
          <cell r="K86">
            <v>50880000</v>
          </cell>
        </row>
        <row r="87">
          <cell r="K87">
            <v>10752000</v>
          </cell>
        </row>
        <row r="88">
          <cell r="K88">
            <v>7348800</v>
          </cell>
        </row>
        <row r="89">
          <cell r="K89">
            <v>1319499.9999999998</v>
          </cell>
        </row>
        <row r="90">
          <cell r="K90">
            <v>0</v>
          </cell>
        </row>
        <row r="91">
          <cell r="K91">
            <v>49619050</v>
          </cell>
        </row>
        <row r="92">
          <cell r="K92">
            <v>34035400</v>
          </cell>
        </row>
        <row r="93">
          <cell r="K93">
            <v>0</v>
          </cell>
        </row>
        <row r="94">
          <cell r="K94">
            <v>1093334.3333333335</v>
          </cell>
        </row>
        <row r="95">
          <cell r="K95">
            <v>1590000</v>
          </cell>
        </row>
        <row r="96">
          <cell r="K96">
            <v>20234500</v>
          </cell>
        </row>
        <row r="97">
          <cell r="K97">
            <v>5005001</v>
          </cell>
        </row>
        <row r="98">
          <cell r="K98">
            <v>8174831.999999999</v>
          </cell>
        </row>
        <row r="99">
          <cell r="K99">
            <v>0</v>
          </cell>
        </row>
        <row r="100">
          <cell r="K100">
            <v>11280000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51165000</v>
          </cell>
        </row>
        <row r="104">
          <cell r="K104">
            <v>5580000</v>
          </cell>
        </row>
        <row r="105">
          <cell r="K105">
            <v>0</v>
          </cell>
        </row>
        <row r="106">
          <cell r="K106">
            <v>184415219.99999997</v>
          </cell>
        </row>
        <row r="107">
          <cell r="K107">
            <v>45600000</v>
          </cell>
        </row>
        <row r="108">
          <cell r="K108">
            <v>13766000</v>
          </cell>
        </row>
        <row r="109">
          <cell r="K109">
            <v>86845660</v>
          </cell>
        </row>
        <row r="117">
          <cell r="K117">
            <v>86576616</v>
          </cell>
        </row>
        <row r="118">
          <cell r="K118">
            <v>511717928</v>
          </cell>
        </row>
        <row r="123">
          <cell r="K123">
            <v>317600000</v>
          </cell>
        </row>
        <row r="124">
          <cell r="K124">
            <v>1039974279</v>
          </cell>
        </row>
        <row r="125">
          <cell r="K125">
            <v>86158366</v>
          </cell>
        </row>
      </sheetData>
      <sheetData sheetId="6">
        <row r="8">
          <cell r="E8">
            <v>108834440</v>
          </cell>
        </row>
        <row r="10">
          <cell r="E10">
            <v>3300000</v>
          </cell>
        </row>
        <row r="11">
          <cell r="E11">
            <v>55292679</v>
          </cell>
        </row>
        <row r="12">
          <cell r="E12">
            <v>30129400</v>
          </cell>
        </row>
        <row r="14">
          <cell r="E14">
            <v>1683400</v>
          </cell>
        </row>
        <row r="15">
          <cell r="E15">
            <v>11400000</v>
          </cell>
        </row>
        <row r="16">
          <cell r="E16">
            <v>414179736</v>
          </cell>
        </row>
        <row r="27">
          <cell r="E27">
            <v>8371800</v>
          </cell>
        </row>
        <row r="29">
          <cell r="E29">
            <v>36000000</v>
          </cell>
        </row>
        <row r="34">
          <cell r="E34">
            <v>195279000</v>
          </cell>
        </row>
        <row r="35">
          <cell r="E35">
            <v>2250000</v>
          </cell>
        </row>
        <row r="37">
          <cell r="E37">
            <v>63410000</v>
          </cell>
        </row>
        <row r="38">
          <cell r="E38">
            <v>309570000</v>
          </cell>
        </row>
        <row r="39">
          <cell r="E39">
            <v>69700000</v>
          </cell>
        </row>
        <row r="40">
          <cell r="E40">
            <v>164220000</v>
          </cell>
        </row>
        <row r="41">
          <cell r="E41">
            <v>108630000</v>
          </cell>
        </row>
        <row r="42">
          <cell r="E42">
            <v>86360000</v>
          </cell>
        </row>
        <row r="43">
          <cell r="E43">
            <v>114410000</v>
          </cell>
        </row>
        <row r="44">
          <cell r="E44">
            <v>266220000</v>
          </cell>
        </row>
        <row r="45">
          <cell r="E45">
            <v>234940000</v>
          </cell>
        </row>
        <row r="46">
          <cell r="E46">
            <v>271490000</v>
          </cell>
        </row>
        <row r="47">
          <cell r="E47">
            <v>492320000</v>
          </cell>
        </row>
        <row r="48">
          <cell r="E48">
            <v>82280000</v>
          </cell>
        </row>
        <row r="49">
          <cell r="E49">
            <v>116790000</v>
          </cell>
        </row>
        <row r="51">
          <cell r="E51">
            <v>75055000</v>
          </cell>
        </row>
        <row r="52">
          <cell r="E52">
            <v>103530000</v>
          </cell>
        </row>
        <row r="53">
          <cell r="E53">
            <v>68085000</v>
          </cell>
        </row>
        <row r="54">
          <cell r="E54">
            <v>41310000</v>
          </cell>
        </row>
        <row r="55">
          <cell r="E55">
            <v>49725000</v>
          </cell>
        </row>
        <row r="56">
          <cell r="E56">
            <v>85425000</v>
          </cell>
        </row>
        <row r="57">
          <cell r="E57">
            <v>131325000</v>
          </cell>
        </row>
        <row r="58">
          <cell r="E58">
            <v>213010000</v>
          </cell>
        </row>
        <row r="59">
          <cell r="E59">
            <v>271150000</v>
          </cell>
        </row>
        <row r="60">
          <cell r="E60">
            <v>85595000</v>
          </cell>
        </row>
        <row r="61">
          <cell r="E61">
            <v>15725000</v>
          </cell>
        </row>
        <row r="62">
          <cell r="E62">
            <v>7310000</v>
          </cell>
        </row>
        <row r="63">
          <cell r="E63">
            <v>5610000</v>
          </cell>
        </row>
        <row r="64">
          <cell r="E64">
            <v>33150000</v>
          </cell>
        </row>
        <row r="65">
          <cell r="E65">
            <v>4080000</v>
          </cell>
        </row>
        <row r="66">
          <cell r="E66">
            <v>1360000</v>
          </cell>
        </row>
        <row r="67">
          <cell r="E67">
            <v>6800000</v>
          </cell>
        </row>
        <row r="68">
          <cell r="E68">
            <v>2295000</v>
          </cell>
        </row>
        <row r="69">
          <cell r="E69">
            <v>2975000</v>
          </cell>
        </row>
        <row r="72">
          <cell r="E72">
            <v>37173333.33333333</v>
          </cell>
        </row>
        <row r="74">
          <cell r="E74">
            <v>17248000</v>
          </cell>
        </row>
        <row r="75">
          <cell r="E75">
            <v>37893333.333333336</v>
          </cell>
        </row>
        <row r="76">
          <cell r="E76">
            <v>13955200</v>
          </cell>
        </row>
        <row r="77">
          <cell r="E77">
            <v>19965866.666666664</v>
          </cell>
        </row>
        <row r="78">
          <cell r="E78">
            <v>0</v>
          </cell>
        </row>
        <row r="79">
          <cell r="E79">
            <v>28069999.999999996</v>
          </cell>
        </row>
        <row r="80">
          <cell r="E80">
            <v>13226666.666666668</v>
          </cell>
        </row>
        <row r="81">
          <cell r="E81">
            <v>4320000</v>
          </cell>
        </row>
        <row r="82">
          <cell r="E82">
            <v>0</v>
          </cell>
        </row>
        <row r="83">
          <cell r="E83">
            <v>144796000</v>
          </cell>
        </row>
        <row r="84">
          <cell r="E84">
            <v>68620000</v>
          </cell>
        </row>
        <row r="85">
          <cell r="E85">
            <v>0</v>
          </cell>
        </row>
        <row r="86">
          <cell r="E86">
            <v>5040000</v>
          </cell>
        </row>
        <row r="87">
          <cell r="E87">
            <v>22784000</v>
          </cell>
        </row>
        <row r="88">
          <cell r="E88">
            <v>123008000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2160000</v>
          </cell>
        </row>
        <row r="92">
          <cell r="E92">
            <v>0</v>
          </cell>
        </row>
        <row r="93">
          <cell r="E93">
            <v>10496000</v>
          </cell>
        </row>
        <row r="94">
          <cell r="E94">
            <v>17792000</v>
          </cell>
        </row>
        <row r="95">
          <cell r="E95">
            <v>23328000</v>
          </cell>
        </row>
        <row r="96">
          <cell r="E96">
            <v>4159999.9999999995</v>
          </cell>
        </row>
        <row r="97">
          <cell r="E97">
            <v>758333.3333333334</v>
          </cell>
        </row>
        <row r="98">
          <cell r="E98">
            <v>0</v>
          </cell>
        </row>
        <row r="99">
          <cell r="E99">
            <v>22187333.333333332</v>
          </cell>
        </row>
        <row r="100">
          <cell r="E100">
            <v>22346800</v>
          </cell>
        </row>
        <row r="103">
          <cell r="E103">
            <v>1485000</v>
          </cell>
        </row>
        <row r="104">
          <cell r="E104">
            <v>20282166.666666664</v>
          </cell>
        </row>
        <row r="105">
          <cell r="E105">
            <v>4981166.666666667</v>
          </cell>
        </row>
        <row r="108">
          <cell r="E108">
            <v>22560000</v>
          </cell>
        </row>
        <row r="109">
          <cell r="E109">
            <v>17040000</v>
          </cell>
        </row>
        <row r="110">
          <cell r="E110">
            <v>22720000</v>
          </cell>
        </row>
        <row r="112">
          <cell r="E112">
            <v>6851000.000000001</v>
          </cell>
        </row>
        <row r="113">
          <cell r="E113">
            <v>3320000</v>
          </cell>
        </row>
        <row r="115">
          <cell r="E115">
            <v>33230000.000000004</v>
          </cell>
        </row>
        <row r="116">
          <cell r="E116">
            <v>19422000</v>
          </cell>
        </row>
        <row r="119">
          <cell r="E119">
            <v>191235000</v>
          </cell>
        </row>
        <row r="120">
          <cell r="E120">
            <v>2064000</v>
          </cell>
        </row>
        <row r="121">
          <cell r="E121">
            <v>44880000</v>
          </cell>
        </row>
        <row r="122">
          <cell r="E122">
            <v>13484000</v>
          </cell>
        </row>
        <row r="123">
          <cell r="E123">
            <v>46500000</v>
          </cell>
        </row>
        <row r="124">
          <cell r="E124">
            <v>86382580</v>
          </cell>
        </row>
        <row r="132">
          <cell r="E132">
            <v>93749482</v>
          </cell>
        </row>
        <row r="133">
          <cell r="E133">
            <v>522564884</v>
          </cell>
        </row>
        <row r="138">
          <cell r="E138">
            <v>317600000</v>
          </cell>
        </row>
        <row r="139">
          <cell r="E139">
            <v>1120785612</v>
          </cell>
        </row>
        <row r="140">
          <cell r="E140">
            <v>395794612.97200036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sz mérleg"/>
      <sheetName val="1.a állami"/>
      <sheetName val="1.aa állami intézményenként"/>
      <sheetName val="1.b kötött int."/>
      <sheetName val="1.b.a.sz. kötött"/>
      <sheetName val="1.c bevétel"/>
      <sheetName val="Intézm. összesítő 2.sz.mell."/>
      <sheetName val="1.d.hitelkorlát"/>
      <sheetName val="Intézm. összesítő 2.sz.mell "/>
      <sheetName val="2 a sz int céltart"/>
      <sheetName val="2.b.melléklet"/>
      <sheetName val="3 sz melléklet"/>
      <sheetName val="PH. kiadás 3.sz.mell.régi"/>
      <sheetName val="3.a forrásszerk "/>
      <sheetName val="3.b logisztika"/>
      <sheetName val="3 b belváros rehab"/>
      <sheetName val="3 b inf szolg fejl"/>
      <sheetName val="3.b. hulladék"/>
      <sheetName val="3 b piac"/>
      <sheetName val="4.a működési tőke mérleg"/>
      <sheetName val="5.sz. kötelezettségek"/>
      <sheetName val="5.a.hitelállomány"/>
      <sheetName val="5.b. beruházás"/>
      <sheetName val="5.c. felújítás"/>
      <sheetName val="5.d. pe.átadás"/>
      <sheetName val="5.e.közvetett tám"/>
      <sheetName val="6.sz.mell. mérleg"/>
      <sheetName val="7.sz. CLF"/>
      <sheetName val="8.sz.mell."/>
      <sheetName val="kisebbség"/>
      <sheetName val="függelék I. lakás"/>
      <sheetName val="Függelék II. energia naturália"/>
      <sheetName val="függelék III. élelmezés"/>
      <sheetName val="felh.kötött"/>
      <sheetName val="dologi tuning"/>
      <sheetName val="összefoglaló beruházások"/>
      <sheetName val="beruházási bevételek"/>
      <sheetName val="Munka5"/>
      <sheetName val="Humán szakfeladati célt."/>
      <sheetName val="hagyományok szervezetek"/>
      <sheetName val="Munka1"/>
      <sheetName val="Munka2"/>
      <sheetName val="Munka3"/>
    </sheetNames>
    <sheetDataSet>
      <sheetData sheetId="2">
        <row r="301">
          <cell r="J301">
            <v>173500</v>
          </cell>
        </row>
        <row r="304">
          <cell r="J304">
            <v>44696.9</v>
          </cell>
        </row>
        <row r="309">
          <cell r="J309">
            <v>57266</v>
          </cell>
        </row>
      </sheetData>
      <sheetData sheetId="8">
        <row r="206">
          <cell r="I206">
            <v>152676</v>
          </cell>
        </row>
        <row r="236">
          <cell r="I236">
            <v>939241</v>
          </cell>
        </row>
        <row r="249">
          <cell r="C249">
            <v>32534</v>
          </cell>
          <cell r="D249">
            <v>22627</v>
          </cell>
          <cell r="E249">
            <v>2150</v>
          </cell>
        </row>
        <row r="250">
          <cell r="D250">
            <v>0</v>
          </cell>
          <cell r="E250">
            <v>0</v>
          </cell>
        </row>
        <row r="251">
          <cell r="D251">
            <v>200</v>
          </cell>
          <cell r="E251">
            <v>167140</v>
          </cell>
        </row>
        <row r="281">
          <cell r="C281">
            <v>887816</v>
          </cell>
          <cell r="D281">
            <v>197335</v>
          </cell>
          <cell r="E281">
            <v>453444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Állami előzetes 2007"/>
      <sheetName val="Állami várh telj 2007"/>
      <sheetName val="BIZ ÜLÉSRE"/>
      <sheetName val=" összehas"/>
      <sheetName val="SNI ELEMZÉS"/>
      <sheetName val="SEGÉD FELMÉRT"/>
      <sheetName val="Állami előzetes 2008 "/>
      <sheetName val="2007-2008 tény-terv"/>
      <sheetName val="állami szolnok 2007 2008"/>
      <sheetName val="szja összehasonlítás"/>
      <sheetName val="ágazati összehasonlító"/>
      <sheetName val="Tűzoltó"/>
      <sheetName val="adóerő fiktív"/>
      <sheetName val="1 főre eső két tanév"/>
      <sheetName val="Szolnok állami 2007 2008"/>
      <sheetName val="SEGÉD 2007-2008 tanvére"/>
      <sheetName val="SEGÉD 2007-2008 SNI 8 hóra"/>
      <sheetName val="SEGÉD 2008-2009 tanvére SNI"/>
      <sheetName val="SEGÉD 2007-2008 SNI 4 hóra"/>
      <sheetName val="Két tanév segédje"/>
      <sheetName val="SEGÉD 2007-2008 1 főre eső"/>
      <sheetName val="SEGÉD 08-09-ra lsz kalkuláció"/>
      <sheetName val="SEGÉD 2008-2009 tanvére "/>
      <sheetName val="SEGÉD 2008-2009 tanvére 1 főre "/>
      <sheetName val="Állami 2006 póttal"/>
    </sheetNames>
    <sheetDataSet>
      <sheetData sheetId="0">
        <row r="8">
          <cell r="D8">
            <v>1380</v>
          </cell>
          <cell r="I8">
            <v>0</v>
          </cell>
          <cell r="J8">
            <v>105592080</v>
          </cell>
        </row>
        <row r="10">
          <cell r="D10">
            <v>3300000</v>
          </cell>
          <cell r="I10">
            <v>0</v>
          </cell>
          <cell r="J10">
            <v>3300000</v>
          </cell>
        </row>
        <row r="11">
          <cell r="C11">
            <v>109880</v>
          </cell>
          <cell r="D11">
            <v>513</v>
          </cell>
          <cell r="I11">
            <v>0</v>
          </cell>
          <cell r="J11">
            <v>56368440</v>
          </cell>
        </row>
        <row r="12">
          <cell r="C12">
            <v>108252</v>
          </cell>
          <cell r="D12">
            <v>280</v>
          </cell>
          <cell r="I12">
            <v>0</v>
          </cell>
          <cell r="J12">
            <v>30310560</v>
          </cell>
        </row>
        <row r="13">
          <cell r="C13">
            <v>100631</v>
          </cell>
          <cell r="D13">
            <v>132.0522503006032</v>
          </cell>
          <cell r="I13">
            <v>0</v>
          </cell>
          <cell r="J13">
            <v>13288550</v>
          </cell>
        </row>
        <row r="14">
          <cell r="C14">
            <v>398</v>
          </cell>
          <cell r="D14">
            <v>3800</v>
          </cell>
          <cell r="I14">
            <v>0</v>
          </cell>
          <cell r="J14">
            <v>1512400</v>
          </cell>
        </row>
        <row r="15">
          <cell r="C15">
            <v>3000000</v>
          </cell>
          <cell r="D15">
            <v>2</v>
          </cell>
          <cell r="I15">
            <v>0</v>
          </cell>
          <cell r="J15">
            <v>6000000</v>
          </cell>
        </row>
        <row r="16">
          <cell r="I16">
            <v>0</v>
          </cell>
          <cell r="J16">
            <v>337971172</v>
          </cell>
          <cell r="K16">
            <v>337971172</v>
          </cell>
        </row>
        <row r="17">
          <cell r="I17">
            <v>0</v>
          </cell>
          <cell r="J17">
            <v>91059479</v>
          </cell>
          <cell r="K17">
            <v>91059479</v>
          </cell>
        </row>
        <row r="19">
          <cell r="I19">
            <v>15744927.03</v>
          </cell>
          <cell r="J19">
            <v>11877751.97</v>
          </cell>
          <cell r="K19">
            <v>27622679</v>
          </cell>
        </row>
        <row r="20">
          <cell r="C20">
            <v>384</v>
          </cell>
          <cell r="D20">
            <v>81200</v>
          </cell>
          <cell r="I20">
            <v>17773055.999999996</v>
          </cell>
          <cell r="J20">
            <v>13407744</v>
          </cell>
        </row>
        <row r="21">
          <cell r="C21">
            <v>203</v>
          </cell>
          <cell r="D21">
            <v>111500</v>
          </cell>
          <cell r="I21">
            <v>12901664.999999998</v>
          </cell>
          <cell r="J21">
            <v>9732835</v>
          </cell>
        </row>
        <row r="22">
          <cell r="D22">
            <v>2237300</v>
          </cell>
          <cell r="I22">
            <v>1275261</v>
          </cell>
          <cell r="J22">
            <v>962039</v>
          </cell>
        </row>
        <row r="23">
          <cell r="C23">
            <v>2</v>
          </cell>
          <cell r="D23">
            <v>6000000</v>
          </cell>
          <cell r="I23">
            <v>6839999.999999999</v>
          </cell>
          <cell r="J23">
            <v>5160000</v>
          </cell>
        </row>
        <row r="24">
          <cell r="C24">
            <v>1</v>
          </cell>
          <cell r="D24">
            <v>5000000</v>
          </cell>
          <cell r="I24">
            <v>2849999.9999999995</v>
          </cell>
          <cell r="J24">
            <v>2150000</v>
          </cell>
        </row>
        <row r="25">
          <cell r="C25">
            <v>160</v>
          </cell>
          <cell r="D25">
            <v>150000</v>
          </cell>
          <cell r="I25">
            <v>13679999.999999998</v>
          </cell>
          <cell r="J25">
            <v>10320000</v>
          </cell>
        </row>
        <row r="26">
          <cell r="C26">
            <v>40</v>
          </cell>
          <cell r="D26">
            <v>220000</v>
          </cell>
          <cell r="I26">
            <v>5015999.999999999</v>
          </cell>
          <cell r="J26">
            <v>3784000</v>
          </cell>
        </row>
        <row r="27">
          <cell r="C27">
            <v>18</v>
          </cell>
          <cell r="D27">
            <v>465100</v>
          </cell>
          <cell r="I27">
            <v>4771926</v>
          </cell>
          <cell r="J27">
            <v>3599874</v>
          </cell>
        </row>
        <row r="29">
          <cell r="C29">
            <v>45</v>
          </cell>
          <cell r="D29">
            <v>800000</v>
          </cell>
          <cell r="I29">
            <v>20519999.999999996</v>
          </cell>
          <cell r="J29">
            <v>15480000</v>
          </cell>
        </row>
        <row r="30">
          <cell r="C30">
            <v>80</v>
          </cell>
          <cell r="D30">
            <v>800000</v>
          </cell>
          <cell r="I30">
            <v>36479999.99999999</v>
          </cell>
          <cell r="J30">
            <v>27520000</v>
          </cell>
        </row>
        <row r="31">
          <cell r="C31">
            <v>70</v>
          </cell>
          <cell r="D31">
            <v>700000</v>
          </cell>
          <cell r="I31">
            <v>27929999.999999996</v>
          </cell>
          <cell r="J31">
            <v>21070000</v>
          </cell>
        </row>
        <row r="32">
          <cell r="C32">
            <v>22</v>
          </cell>
          <cell r="D32">
            <v>525000</v>
          </cell>
          <cell r="I32">
            <v>6583500</v>
          </cell>
          <cell r="J32">
            <v>4966500</v>
          </cell>
        </row>
        <row r="34">
          <cell r="C34">
            <v>359</v>
          </cell>
          <cell r="D34">
            <v>547000</v>
          </cell>
          <cell r="I34">
            <v>196373000</v>
          </cell>
          <cell r="J34">
            <v>0</v>
          </cell>
        </row>
        <row r="35">
          <cell r="C35">
            <v>47</v>
          </cell>
          <cell r="D35">
            <v>50000</v>
          </cell>
          <cell r="I35">
            <v>2350000</v>
          </cell>
          <cell r="J35">
            <v>0</v>
          </cell>
        </row>
        <row r="37">
          <cell r="C37">
            <v>1596.6666666666667</v>
          </cell>
          <cell r="D37">
            <v>199000</v>
          </cell>
          <cell r="I37">
            <v>317736666.6666667</v>
          </cell>
          <cell r="J37">
            <v>0</v>
          </cell>
        </row>
        <row r="39">
          <cell r="C39">
            <v>1670</v>
          </cell>
          <cell r="D39">
            <v>204000</v>
          </cell>
          <cell r="I39">
            <v>340680000</v>
          </cell>
        </row>
        <row r="40">
          <cell r="C40">
            <v>2142.6666666666665</v>
          </cell>
          <cell r="D40">
            <v>212000</v>
          </cell>
          <cell r="I40">
            <v>454245333.3333333</v>
          </cell>
          <cell r="J40">
            <v>0</v>
          </cell>
        </row>
        <row r="41">
          <cell r="C41">
            <v>4114</v>
          </cell>
          <cell r="D41">
            <v>262000</v>
          </cell>
          <cell r="I41">
            <v>1077868000</v>
          </cell>
          <cell r="J41">
            <v>0</v>
          </cell>
        </row>
        <row r="42">
          <cell r="C42">
            <v>16</v>
          </cell>
          <cell r="D42">
            <v>524000</v>
          </cell>
          <cell r="I42">
            <v>8384000</v>
          </cell>
          <cell r="J42">
            <v>0</v>
          </cell>
        </row>
        <row r="43">
          <cell r="C43">
            <v>96</v>
          </cell>
          <cell r="D43">
            <v>524000</v>
          </cell>
          <cell r="I43">
            <v>50304000</v>
          </cell>
          <cell r="J43">
            <v>0</v>
          </cell>
        </row>
        <row r="44">
          <cell r="C44">
            <v>1046.6666666666667</v>
          </cell>
          <cell r="D44">
            <v>210000</v>
          </cell>
          <cell r="I44">
            <v>219800000.00000003</v>
          </cell>
          <cell r="J44">
            <v>0</v>
          </cell>
        </row>
        <row r="46">
          <cell r="I46">
            <v>27200000</v>
          </cell>
          <cell r="K46">
            <v>27200000</v>
          </cell>
        </row>
        <row r="47">
          <cell r="I47">
            <v>158950000</v>
          </cell>
          <cell r="K47">
            <v>158950000</v>
          </cell>
        </row>
        <row r="48">
          <cell r="I48">
            <v>33320000</v>
          </cell>
          <cell r="K48">
            <v>33320000</v>
          </cell>
        </row>
        <row r="49">
          <cell r="I49">
            <v>83555000</v>
          </cell>
          <cell r="K49">
            <v>83555000</v>
          </cell>
        </row>
        <row r="50">
          <cell r="I50">
            <v>54230000</v>
          </cell>
          <cell r="K50">
            <v>54230000</v>
          </cell>
        </row>
        <row r="51">
          <cell r="I51">
            <v>43350000</v>
          </cell>
          <cell r="K51">
            <v>43350000</v>
          </cell>
        </row>
        <row r="52">
          <cell r="I52">
            <v>57460000</v>
          </cell>
          <cell r="K52">
            <v>57460000</v>
          </cell>
        </row>
        <row r="53">
          <cell r="I53">
            <v>135575000</v>
          </cell>
          <cell r="K53">
            <v>135575000</v>
          </cell>
        </row>
        <row r="54">
          <cell r="I54">
            <v>126990000</v>
          </cell>
          <cell r="K54">
            <v>126990000</v>
          </cell>
        </row>
        <row r="55">
          <cell r="I55">
            <v>140760000</v>
          </cell>
          <cell r="K55">
            <v>140760000</v>
          </cell>
        </row>
        <row r="56">
          <cell r="I56">
            <v>255340000</v>
          </cell>
          <cell r="K56">
            <v>255340000</v>
          </cell>
        </row>
        <row r="57">
          <cell r="I57">
            <v>51085000</v>
          </cell>
          <cell r="K57">
            <v>51085000</v>
          </cell>
        </row>
        <row r="58">
          <cell r="I58">
            <v>61795000</v>
          </cell>
          <cell r="K58">
            <v>61795000</v>
          </cell>
        </row>
        <row r="61">
          <cell r="C61">
            <v>860.3333333333333</v>
          </cell>
          <cell r="D61">
            <v>40000</v>
          </cell>
          <cell r="I61">
            <v>34413333.33333333</v>
          </cell>
          <cell r="J61">
            <v>0</v>
          </cell>
        </row>
        <row r="63">
          <cell r="C63">
            <v>131.66666666666669</v>
          </cell>
          <cell r="D63">
            <v>112000</v>
          </cell>
          <cell r="I63">
            <v>14746666.666666668</v>
          </cell>
          <cell r="J63">
            <v>0</v>
          </cell>
        </row>
        <row r="64">
          <cell r="C64">
            <v>266.33333333333337</v>
          </cell>
          <cell r="D64">
            <v>156800</v>
          </cell>
          <cell r="I64">
            <v>41761066.66666667</v>
          </cell>
          <cell r="J64">
            <v>0</v>
          </cell>
        </row>
        <row r="65">
          <cell r="C65">
            <v>270.6666666666667</v>
          </cell>
          <cell r="D65">
            <v>67200</v>
          </cell>
          <cell r="I65">
            <v>18188800</v>
          </cell>
          <cell r="J65">
            <v>0</v>
          </cell>
        </row>
        <row r="66">
          <cell r="C66">
            <v>803.3333333333333</v>
          </cell>
          <cell r="D66">
            <v>22400</v>
          </cell>
          <cell r="I66">
            <v>17994666.666666664</v>
          </cell>
          <cell r="J66">
            <v>0</v>
          </cell>
        </row>
        <row r="68">
          <cell r="C68">
            <v>262.6666666666667</v>
          </cell>
          <cell r="D68">
            <v>105000</v>
          </cell>
          <cell r="I68">
            <v>27580000.000000004</v>
          </cell>
          <cell r="J68">
            <v>0</v>
          </cell>
        </row>
        <row r="69">
          <cell r="C69">
            <v>301.5</v>
          </cell>
          <cell r="D69">
            <v>50000</v>
          </cell>
          <cell r="I69">
            <v>15075000</v>
          </cell>
          <cell r="J69">
            <v>0</v>
          </cell>
        </row>
        <row r="71">
          <cell r="C71">
            <v>106.66666666666667</v>
          </cell>
          <cell r="D71">
            <v>105000</v>
          </cell>
          <cell r="I71">
            <v>11200000</v>
          </cell>
          <cell r="J71">
            <v>0</v>
          </cell>
        </row>
        <row r="72">
          <cell r="C72">
            <v>316.5</v>
          </cell>
          <cell r="D72">
            <v>40000</v>
          </cell>
          <cell r="I72">
            <v>12660000</v>
          </cell>
          <cell r="J72">
            <v>0</v>
          </cell>
        </row>
        <row r="74">
          <cell r="C74">
            <v>747.6666666666666</v>
          </cell>
          <cell r="D74">
            <v>318000</v>
          </cell>
          <cell r="I74">
            <v>237758000</v>
          </cell>
          <cell r="J74">
            <v>0</v>
          </cell>
        </row>
        <row r="75">
          <cell r="C75">
            <v>145</v>
          </cell>
          <cell r="D75">
            <v>730000</v>
          </cell>
          <cell r="I75">
            <v>105850000</v>
          </cell>
          <cell r="J75">
            <v>0</v>
          </cell>
        </row>
        <row r="77">
          <cell r="C77">
            <v>21.333333333333332</v>
          </cell>
          <cell r="D77">
            <v>464000</v>
          </cell>
          <cell r="I77">
            <v>9898666.666666666</v>
          </cell>
          <cell r="J77">
            <v>0</v>
          </cell>
        </row>
        <row r="78">
          <cell r="C78">
            <v>135.33333333333334</v>
          </cell>
          <cell r="D78">
            <v>603200</v>
          </cell>
          <cell r="I78">
            <v>81633066.66666667</v>
          </cell>
          <cell r="J78">
            <v>0</v>
          </cell>
        </row>
        <row r="79">
          <cell r="C79">
            <v>368</v>
          </cell>
          <cell r="D79">
            <v>417600</v>
          </cell>
          <cell r="I79">
            <v>153676800</v>
          </cell>
          <cell r="J79">
            <v>0</v>
          </cell>
        </row>
        <row r="80">
          <cell r="C80">
            <v>147.33333333333334</v>
          </cell>
          <cell r="D80">
            <v>371200</v>
          </cell>
          <cell r="I80">
            <v>54690134.333333336</v>
          </cell>
          <cell r="J80">
            <v>0</v>
          </cell>
        </row>
        <row r="82">
          <cell r="C82">
            <v>5</v>
          </cell>
          <cell r="D82">
            <v>240000</v>
          </cell>
          <cell r="I82">
            <v>1200000</v>
          </cell>
        </row>
        <row r="83">
          <cell r="C83">
            <v>19</v>
          </cell>
          <cell r="D83">
            <v>384000</v>
          </cell>
          <cell r="I83">
            <v>7296000</v>
          </cell>
        </row>
        <row r="84">
          <cell r="C84">
            <v>219.33333333333334</v>
          </cell>
          <cell r="D84">
            <v>192000</v>
          </cell>
          <cell r="I84">
            <v>42112000</v>
          </cell>
        </row>
        <row r="85">
          <cell r="C85">
            <v>70</v>
          </cell>
          <cell r="D85">
            <v>192000</v>
          </cell>
          <cell r="I85">
            <v>13440000</v>
          </cell>
        </row>
        <row r="86">
          <cell r="C86">
            <v>30</v>
          </cell>
          <cell r="D86">
            <v>240000</v>
          </cell>
          <cell r="I86">
            <v>7200000</v>
          </cell>
          <cell r="J86">
            <v>0</v>
          </cell>
        </row>
        <row r="87">
          <cell r="C87">
            <v>5</v>
          </cell>
          <cell r="D87">
            <v>325000</v>
          </cell>
          <cell r="I87">
            <v>1625000</v>
          </cell>
          <cell r="J87">
            <v>0</v>
          </cell>
        </row>
        <row r="89">
          <cell r="C89">
            <v>2230</v>
          </cell>
          <cell r="D89">
            <v>23000</v>
          </cell>
          <cell r="I89">
            <v>51290000</v>
          </cell>
          <cell r="J89">
            <v>0</v>
          </cell>
        </row>
        <row r="90">
          <cell r="C90">
            <v>1047.6666666666667</v>
          </cell>
          <cell r="D90">
            <v>32200</v>
          </cell>
          <cell r="I90">
            <v>33734866.66666667</v>
          </cell>
          <cell r="J90">
            <v>0</v>
          </cell>
        </row>
        <row r="92">
          <cell r="C92">
            <v>53.333333333333336</v>
          </cell>
          <cell r="D92">
            <v>20500</v>
          </cell>
          <cell r="I92">
            <v>1093334.3333333335</v>
          </cell>
          <cell r="J92">
            <v>0</v>
          </cell>
        </row>
        <row r="93">
          <cell r="C93">
            <v>35.333333333333336</v>
          </cell>
          <cell r="D93">
            <v>45000</v>
          </cell>
          <cell r="I93">
            <v>1590000</v>
          </cell>
          <cell r="J93">
            <v>0</v>
          </cell>
        </row>
        <row r="94">
          <cell r="C94">
            <v>283.66666666666663</v>
          </cell>
          <cell r="D94">
            <v>71500</v>
          </cell>
          <cell r="I94">
            <v>20282166.666666664</v>
          </cell>
          <cell r="J94">
            <v>0</v>
          </cell>
        </row>
        <row r="95">
          <cell r="C95">
            <v>68.33333333333333</v>
          </cell>
          <cell r="D95">
            <v>71500</v>
          </cell>
          <cell r="I95">
            <v>4885834.333333333</v>
          </cell>
          <cell r="J95">
            <v>0</v>
          </cell>
        </row>
        <row r="96">
          <cell r="C96">
            <v>11354</v>
          </cell>
          <cell r="D96">
            <v>720</v>
          </cell>
          <cell r="I96">
            <v>8174880</v>
          </cell>
          <cell r="J96">
            <v>0</v>
          </cell>
        </row>
        <row r="98">
          <cell r="C98">
            <v>49</v>
          </cell>
          <cell r="D98">
            <v>240000</v>
          </cell>
          <cell r="I98">
            <v>11760000</v>
          </cell>
          <cell r="J98">
            <v>0</v>
          </cell>
        </row>
        <row r="101">
          <cell r="C101">
            <v>3466.3333333333335</v>
          </cell>
          <cell r="D101">
            <v>15000</v>
          </cell>
          <cell r="I101">
            <v>51995000</v>
          </cell>
          <cell r="J101">
            <v>0</v>
          </cell>
        </row>
        <row r="102">
          <cell r="C102">
            <v>372</v>
          </cell>
          <cell r="D102">
            <v>15000</v>
          </cell>
          <cell r="I102">
            <v>5580000</v>
          </cell>
          <cell r="J102">
            <v>0</v>
          </cell>
        </row>
        <row r="104">
          <cell r="C104">
            <v>3374</v>
          </cell>
          <cell r="D104">
            <v>55000</v>
          </cell>
          <cell r="I104">
            <v>185570000</v>
          </cell>
          <cell r="J104">
            <v>0</v>
          </cell>
        </row>
        <row r="105">
          <cell r="C105">
            <v>4054</v>
          </cell>
          <cell r="D105">
            <v>10000</v>
          </cell>
          <cell r="I105">
            <v>40540000</v>
          </cell>
          <cell r="J105">
            <v>0</v>
          </cell>
        </row>
        <row r="106">
          <cell r="C106">
            <v>16622</v>
          </cell>
          <cell r="D106">
            <v>1000</v>
          </cell>
          <cell r="I106">
            <v>16622000</v>
          </cell>
        </row>
        <row r="107">
          <cell r="C107">
            <v>76516</v>
          </cell>
          <cell r="D107">
            <v>1135</v>
          </cell>
          <cell r="I107">
            <v>0</v>
          </cell>
        </row>
        <row r="111">
          <cell r="C111">
            <v>1587.6666666666667</v>
          </cell>
          <cell r="D111">
            <v>11700</v>
          </cell>
          <cell r="I111">
            <v>18575700</v>
          </cell>
        </row>
        <row r="112">
          <cell r="C112">
            <v>28</v>
          </cell>
          <cell r="D112">
            <v>1020000</v>
          </cell>
          <cell r="I112">
            <v>28560000</v>
          </cell>
        </row>
        <row r="113">
          <cell r="I113">
            <v>11349210.4235</v>
          </cell>
          <cell r="J113">
            <v>25679208.5765</v>
          </cell>
          <cell r="K113">
            <v>37028419</v>
          </cell>
        </row>
        <row r="114">
          <cell r="C114">
            <v>308</v>
          </cell>
          <cell r="D114">
            <v>9400</v>
          </cell>
          <cell r="I114">
            <v>887378.7999999999</v>
          </cell>
          <cell r="J114">
            <v>2007821.2</v>
          </cell>
        </row>
        <row r="116">
          <cell r="J116">
            <v>511717928</v>
          </cell>
          <cell r="K116">
            <v>511717928</v>
          </cell>
        </row>
        <row r="121">
          <cell r="K121">
            <v>317600000</v>
          </cell>
        </row>
        <row r="122">
          <cell r="K122">
            <v>1039974279</v>
          </cell>
        </row>
        <row r="123">
          <cell r="J123">
            <v>410778507</v>
          </cell>
        </row>
      </sheetData>
      <sheetData sheetId="6">
        <row r="8">
          <cell r="C8">
            <v>76108</v>
          </cell>
          <cell r="D8">
            <v>1430</v>
          </cell>
          <cell r="E8">
            <v>108834440</v>
          </cell>
        </row>
        <row r="10">
          <cell r="C10">
            <v>1</v>
          </cell>
          <cell r="D10">
            <v>3300000</v>
          </cell>
          <cell r="E10">
            <v>3300000</v>
          </cell>
        </row>
        <row r="11">
          <cell r="C11">
            <v>107783</v>
          </cell>
          <cell r="D11">
            <v>513</v>
          </cell>
          <cell r="E11">
            <v>55292679</v>
          </cell>
        </row>
        <row r="12">
          <cell r="C12">
            <v>107605</v>
          </cell>
          <cell r="D12">
            <v>280</v>
          </cell>
          <cell r="E12">
            <v>30129400</v>
          </cell>
        </row>
        <row r="14">
          <cell r="C14">
            <v>443</v>
          </cell>
          <cell r="D14">
            <v>3800</v>
          </cell>
          <cell r="E14">
            <v>1683400</v>
          </cell>
        </row>
        <row r="15">
          <cell r="C15">
            <v>5700000</v>
          </cell>
          <cell r="D15">
            <v>2</v>
          </cell>
          <cell r="E15">
            <v>11400000</v>
          </cell>
        </row>
        <row r="16">
          <cell r="E16">
            <v>414179736</v>
          </cell>
        </row>
        <row r="27">
          <cell r="C27">
            <v>18</v>
          </cell>
          <cell r="D27">
            <v>465100</v>
          </cell>
          <cell r="E27">
            <v>8371800</v>
          </cell>
        </row>
        <row r="29">
          <cell r="C29">
            <v>45</v>
          </cell>
          <cell r="D29">
            <v>800000</v>
          </cell>
          <cell r="E29">
            <v>36000000</v>
          </cell>
        </row>
        <row r="34">
          <cell r="C34">
            <v>357</v>
          </cell>
          <cell r="D34">
            <v>547000</v>
          </cell>
          <cell r="E34">
            <v>195279000</v>
          </cell>
        </row>
        <row r="35">
          <cell r="C35">
            <v>45</v>
          </cell>
          <cell r="D35">
            <v>50000</v>
          </cell>
          <cell r="E35">
            <v>2250000</v>
          </cell>
        </row>
        <row r="37">
          <cell r="C37">
            <v>461</v>
          </cell>
          <cell r="E37">
            <v>63410000</v>
          </cell>
        </row>
        <row r="38">
          <cell r="C38">
            <v>1911</v>
          </cell>
          <cell r="E38">
            <v>309570000</v>
          </cell>
        </row>
        <row r="39">
          <cell r="C39">
            <v>718</v>
          </cell>
          <cell r="E39">
            <v>69700000</v>
          </cell>
        </row>
        <row r="40">
          <cell r="C40">
            <v>1346</v>
          </cell>
          <cell r="E40">
            <v>164220000</v>
          </cell>
        </row>
        <row r="41">
          <cell r="C41">
            <v>736</v>
          </cell>
          <cell r="E41">
            <v>108630000</v>
          </cell>
        </row>
        <row r="42">
          <cell r="C42">
            <v>754</v>
          </cell>
          <cell r="E42">
            <v>86360000</v>
          </cell>
        </row>
        <row r="43">
          <cell r="C43">
            <v>868</v>
          </cell>
          <cell r="E43">
            <v>114410000</v>
          </cell>
        </row>
        <row r="44">
          <cell r="C44">
            <v>1779</v>
          </cell>
          <cell r="E44">
            <v>266220000</v>
          </cell>
        </row>
        <row r="45">
          <cell r="C45">
            <v>1660.8</v>
          </cell>
          <cell r="E45">
            <v>234940000</v>
          </cell>
        </row>
        <row r="46">
          <cell r="C46">
            <v>1781.6000000000001</v>
          </cell>
          <cell r="E46">
            <v>271490000</v>
          </cell>
        </row>
        <row r="47">
          <cell r="C47">
            <v>2728.2000000000003</v>
          </cell>
          <cell r="E47">
            <v>492320000</v>
          </cell>
        </row>
        <row r="48">
          <cell r="C48">
            <v>667.3</v>
          </cell>
          <cell r="E48">
            <v>82280000</v>
          </cell>
        </row>
        <row r="49">
          <cell r="C49">
            <v>880.4</v>
          </cell>
          <cell r="E49">
            <v>116790000</v>
          </cell>
        </row>
        <row r="51">
          <cell r="C51">
            <v>1090</v>
          </cell>
          <cell r="E51">
            <v>75055000</v>
          </cell>
        </row>
        <row r="52">
          <cell r="C52">
            <v>1278</v>
          </cell>
          <cell r="E52">
            <v>103530000</v>
          </cell>
        </row>
        <row r="53">
          <cell r="C53">
            <v>1401</v>
          </cell>
          <cell r="E53">
            <v>68085000</v>
          </cell>
        </row>
        <row r="54">
          <cell r="C54">
            <v>677</v>
          </cell>
          <cell r="E54">
            <v>41310000</v>
          </cell>
        </row>
        <row r="55">
          <cell r="C55">
            <v>673</v>
          </cell>
          <cell r="E55">
            <v>49725000</v>
          </cell>
        </row>
        <row r="56">
          <cell r="C56">
            <v>1492</v>
          </cell>
          <cell r="E56">
            <v>85425000</v>
          </cell>
        </row>
        <row r="57">
          <cell r="C57">
            <v>1756</v>
          </cell>
          <cell r="E57">
            <v>131325000</v>
          </cell>
        </row>
        <row r="58">
          <cell r="C58">
            <v>3010.5</v>
          </cell>
          <cell r="E58">
            <v>213010000</v>
          </cell>
        </row>
        <row r="59">
          <cell r="C59">
            <v>3004.7</v>
          </cell>
          <cell r="E59">
            <v>271150000</v>
          </cell>
        </row>
        <row r="60">
          <cell r="C60">
            <v>1389</v>
          </cell>
          <cell r="E60">
            <v>85595000</v>
          </cell>
        </row>
        <row r="61">
          <cell r="C61">
            <v>237</v>
          </cell>
          <cell r="E61">
            <v>15725000</v>
          </cell>
        </row>
        <row r="62">
          <cell r="C62">
            <v>402.5</v>
          </cell>
          <cell r="E62">
            <v>7310000</v>
          </cell>
        </row>
        <row r="63">
          <cell r="C63">
            <v>827.6</v>
          </cell>
          <cell r="E63">
            <v>5610000</v>
          </cell>
        </row>
        <row r="64">
          <cell r="C64">
            <v>750</v>
          </cell>
          <cell r="E64">
            <v>33150000</v>
          </cell>
        </row>
        <row r="65">
          <cell r="C65">
            <v>505</v>
          </cell>
          <cell r="E65">
            <v>4080000</v>
          </cell>
        </row>
        <row r="66">
          <cell r="C66">
            <v>248</v>
          </cell>
          <cell r="E66">
            <v>1360000</v>
          </cell>
        </row>
        <row r="67">
          <cell r="C67">
            <v>624</v>
          </cell>
          <cell r="E67">
            <v>6800000</v>
          </cell>
        </row>
        <row r="68">
          <cell r="C68">
            <v>171</v>
          </cell>
          <cell r="E68">
            <v>2295000</v>
          </cell>
        </row>
        <row r="69">
          <cell r="C69">
            <v>205</v>
          </cell>
          <cell r="E69">
            <v>2975000</v>
          </cell>
        </row>
        <row r="72">
          <cell r="C72">
            <v>929.3333333333333</v>
          </cell>
          <cell r="D72">
            <v>40000</v>
          </cell>
          <cell r="E72">
            <v>37173333.33333333</v>
          </cell>
        </row>
        <row r="74">
          <cell r="C74">
            <v>154</v>
          </cell>
          <cell r="D74">
            <v>112000</v>
          </cell>
          <cell r="E74">
            <v>17248000</v>
          </cell>
        </row>
        <row r="75">
          <cell r="C75">
            <v>241.66666666666669</v>
          </cell>
          <cell r="D75">
            <v>156800</v>
          </cell>
          <cell r="E75">
            <v>37893333.333333336</v>
          </cell>
        </row>
        <row r="76">
          <cell r="C76">
            <v>207.66666666666666</v>
          </cell>
          <cell r="D76">
            <v>67200</v>
          </cell>
          <cell r="E76">
            <v>13955200</v>
          </cell>
        </row>
        <row r="77">
          <cell r="C77">
            <v>891.3333333333333</v>
          </cell>
          <cell r="D77">
            <v>22400</v>
          </cell>
          <cell r="E77">
            <v>19965866.666666664</v>
          </cell>
        </row>
        <row r="79">
          <cell r="C79">
            <v>267.3333333333333</v>
          </cell>
          <cell r="D79">
            <v>105000</v>
          </cell>
          <cell r="E79">
            <v>28069999.999999996</v>
          </cell>
        </row>
        <row r="80">
          <cell r="C80">
            <v>330.6666666666667</v>
          </cell>
          <cell r="D80">
            <v>40000</v>
          </cell>
          <cell r="E80">
            <v>13226666.666666668</v>
          </cell>
        </row>
        <row r="81">
          <cell r="C81">
            <v>216</v>
          </cell>
          <cell r="D81">
            <v>20000</v>
          </cell>
          <cell r="E81">
            <v>4320000</v>
          </cell>
        </row>
        <row r="83">
          <cell r="C83">
            <v>455.3333333333333</v>
          </cell>
          <cell r="D83">
            <v>318000</v>
          </cell>
          <cell r="E83">
            <v>144796000</v>
          </cell>
        </row>
        <row r="84">
          <cell r="C84">
            <v>94</v>
          </cell>
          <cell r="D84">
            <v>730000</v>
          </cell>
          <cell r="E84">
            <v>68620000</v>
          </cell>
        </row>
        <row r="86">
          <cell r="C86">
            <v>21</v>
          </cell>
          <cell r="D86">
            <v>240000</v>
          </cell>
          <cell r="E86">
            <v>5040000</v>
          </cell>
        </row>
        <row r="87">
          <cell r="C87">
            <v>59.333333333333336</v>
          </cell>
          <cell r="D87">
            <v>384000</v>
          </cell>
          <cell r="E87">
            <v>22784000</v>
          </cell>
        </row>
        <row r="88">
          <cell r="C88">
            <v>640.6666666666666</v>
          </cell>
          <cell r="D88">
            <v>192000</v>
          </cell>
          <cell r="E88">
            <v>123008000</v>
          </cell>
        </row>
        <row r="89">
          <cell r="D89">
            <v>192000</v>
          </cell>
          <cell r="E89">
            <v>0</v>
          </cell>
        </row>
        <row r="90">
          <cell r="E90">
            <v>0</v>
          </cell>
        </row>
        <row r="91">
          <cell r="C91">
            <v>9</v>
          </cell>
          <cell r="E91">
            <v>2160000</v>
          </cell>
        </row>
        <row r="92">
          <cell r="E92">
            <v>0</v>
          </cell>
        </row>
        <row r="93">
          <cell r="C93">
            <v>27.333333333333332</v>
          </cell>
          <cell r="E93">
            <v>10496000</v>
          </cell>
        </row>
        <row r="94">
          <cell r="C94">
            <v>92.66666666666667</v>
          </cell>
          <cell r="D94">
            <v>192000</v>
          </cell>
          <cell r="E94">
            <v>17792000</v>
          </cell>
        </row>
        <row r="95">
          <cell r="C95">
            <v>162</v>
          </cell>
          <cell r="D95">
            <v>144000</v>
          </cell>
          <cell r="E95">
            <v>23328000</v>
          </cell>
        </row>
        <row r="96">
          <cell r="C96">
            <v>17.333333333333332</v>
          </cell>
          <cell r="D96">
            <v>240000</v>
          </cell>
          <cell r="E96">
            <v>4159999.9999999995</v>
          </cell>
        </row>
        <row r="97">
          <cell r="C97">
            <v>2.3333333333333335</v>
          </cell>
          <cell r="D97">
            <v>325000</v>
          </cell>
          <cell r="E97">
            <v>758333.3333333334</v>
          </cell>
        </row>
        <row r="99">
          <cell r="C99">
            <v>964.6666666666666</v>
          </cell>
          <cell r="D99">
            <v>23000</v>
          </cell>
          <cell r="E99">
            <v>22187333.333333332</v>
          </cell>
        </row>
        <row r="100">
          <cell r="C100">
            <v>694</v>
          </cell>
          <cell r="D100">
            <v>32200</v>
          </cell>
          <cell r="E100">
            <v>22346800</v>
          </cell>
        </row>
        <row r="103">
          <cell r="C103">
            <v>33</v>
          </cell>
          <cell r="D103">
            <v>45000</v>
          </cell>
          <cell r="E103">
            <v>1485000</v>
          </cell>
        </row>
        <row r="104">
          <cell r="C104">
            <v>283.66666666666663</v>
          </cell>
          <cell r="D104">
            <v>71500</v>
          </cell>
          <cell r="E104">
            <v>20282166.666666664</v>
          </cell>
        </row>
        <row r="105">
          <cell r="C105">
            <v>69.66666666666667</v>
          </cell>
          <cell r="D105">
            <v>71500</v>
          </cell>
          <cell r="E105">
            <v>4981166.666666667</v>
          </cell>
        </row>
        <row r="108">
          <cell r="C108">
            <v>94</v>
          </cell>
          <cell r="D108">
            <v>240000</v>
          </cell>
          <cell r="E108">
            <v>22560000</v>
          </cell>
        </row>
        <row r="109">
          <cell r="C109">
            <v>47.333333333333336</v>
          </cell>
          <cell r="D109">
            <v>360000</v>
          </cell>
          <cell r="E109">
            <v>17040000</v>
          </cell>
        </row>
        <row r="110">
          <cell r="C110">
            <v>47.333333333333336</v>
          </cell>
          <cell r="D110">
            <v>480000</v>
          </cell>
          <cell r="E110">
            <v>22720000</v>
          </cell>
        </row>
        <row r="112">
          <cell r="C112">
            <v>134.33333333333334</v>
          </cell>
          <cell r="D112">
            <v>51000</v>
          </cell>
          <cell r="E112">
            <v>6851000.000000001</v>
          </cell>
        </row>
        <row r="113">
          <cell r="C113">
            <v>166</v>
          </cell>
          <cell r="D113">
            <v>20000</v>
          </cell>
          <cell r="E113">
            <v>3320000</v>
          </cell>
        </row>
        <row r="115">
          <cell r="C115">
            <v>2215.3333333333335</v>
          </cell>
        </row>
        <row r="116">
          <cell r="C116">
            <v>1079</v>
          </cell>
          <cell r="D116">
            <v>18000</v>
          </cell>
        </row>
        <row r="119">
          <cell r="C119">
            <v>3477</v>
          </cell>
          <cell r="D119">
            <v>55000</v>
          </cell>
          <cell r="E119">
            <v>191235000</v>
          </cell>
        </row>
        <row r="120">
          <cell r="C120">
            <v>129</v>
          </cell>
          <cell r="D120">
            <v>16000</v>
          </cell>
          <cell r="E120">
            <v>2064000</v>
          </cell>
        </row>
        <row r="121">
          <cell r="C121">
            <v>4488</v>
          </cell>
          <cell r="D121">
            <v>10000</v>
          </cell>
          <cell r="E121">
            <v>44880000</v>
          </cell>
        </row>
        <row r="122">
          <cell r="C122">
            <v>13484</v>
          </cell>
          <cell r="D122">
            <v>1000</v>
          </cell>
          <cell r="E122">
            <v>13484000</v>
          </cell>
        </row>
        <row r="123">
          <cell r="C123">
            <v>250</v>
          </cell>
          <cell r="D123">
            <v>186000</v>
          </cell>
          <cell r="E123">
            <v>46500000</v>
          </cell>
        </row>
        <row r="124">
          <cell r="C124">
            <v>76108</v>
          </cell>
          <cell r="D124">
            <v>1135</v>
          </cell>
          <cell r="E124">
            <v>86382580</v>
          </cell>
        </row>
        <row r="128">
          <cell r="C128">
            <v>1477.3333333333335</v>
          </cell>
          <cell r="D128">
            <v>11700</v>
          </cell>
          <cell r="E128">
            <v>17284800</v>
          </cell>
        </row>
        <row r="129">
          <cell r="C129">
            <v>26</v>
          </cell>
          <cell r="D129">
            <v>1020000</v>
          </cell>
          <cell r="E129">
            <v>26520000</v>
          </cell>
        </row>
        <row r="130">
          <cell r="E130">
            <v>48591082</v>
          </cell>
        </row>
        <row r="131">
          <cell r="C131">
            <v>144</v>
          </cell>
          <cell r="D131">
            <v>9400</v>
          </cell>
          <cell r="E131">
            <v>1353600</v>
          </cell>
        </row>
        <row r="133">
          <cell r="E133">
            <v>522564884</v>
          </cell>
        </row>
        <row r="138">
          <cell r="E138">
            <v>317600000</v>
          </cell>
        </row>
        <row r="139">
          <cell r="E139">
            <v>1120785612</v>
          </cell>
        </row>
        <row r="140">
          <cell r="E140">
            <v>395794612.97200036</v>
          </cell>
        </row>
      </sheetData>
      <sheetData sheetId="8">
        <row r="151">
          <cell r="F151">
            <v>86845660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X181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5" customHeight="1"/>
  <cols>
    <col min="1" max="1" width="50.8515625" style="1" customWidth="1"/>
    <col min="2" max="2" width="10.57421875" style="329" bestFit="1" customWidth="1"/>
    <col min="3" max="3" width="10.7109375" style="329" bestFit="1" customWidth="1"/>
    <col min="4" max="4" width="10.28125" style="1" customWidth="1"/>
    <col min="5" max="5" width="10.421875" style="1" customWidth="1"/>
    <col min="6" max="6" width="13.7109375" style="1" customWidth="1"/>
    <col min="7" max="7" width="12.00390625" style="1" customWidth="1"/>
    <col min="8" max="8" width="10.421875" style="1" customWidth="1"/>
    <col min="9" max="9" width="13.57421875" style="1" customWidth="1"/>
    <col min="10" max="10" width="12.421875" style="3" customWidth="1"/>
    <col min="11" max="11" width="9.57421875" style="3" customWidth="1"/>
    <col min="12" max="12" width="15.00390625" style="1" customWidth="1"/>
    <col min="13" max="16384" width="11.421875" style="1" customWidth="1"/>
  </cols>
  <sheetData>
    <row r="2" spans="1:12" ht="20.25" customHeight="1">
      <c r="A2" s="718" t="s">
        <v>417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9.5" customHeight="1">
      <c r="A3" s="718" t="s">
        <v>418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</row>
    <row r="4" spans="1:12" ht="19.5" customHeight="1">
      <c r="A4" s="634"/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</row>
    <row r="5" spans="4:12" ht="16.5" customHeight="1">
      <c r="D5" s="2"/>
      <c r="K5" s="723" t="s">
        <v>539</v>
      </c>
      <c r="L5" s="723"/>
    </row>
    <row r="6" spans="1:12" ht="19.5" customHeight="1">
      <c r="A6" s="710" t="s">
        <v>123</v>
      </c>
      <c r="B6" s="596" t="s">
        <v>124</v>
      </c>
      <c r="C6" s="596" t="s">
        <v>124</v>
      </c>
      <c r="D6" s="719" t="s">
        <v>553</v>
      </c>
      <c r="E6" s="719"/>
      <c r="F6" s="719"/>
      <c r="G6" s="719" t="s">
        <v>552</v>
      </c>
      <c r="H6" s="719"/>
      <c r="I6" s="719"/>
      <c r="J6" s="736" t="s">
        <v>125</v>
      </c>
      <c r="K6" s="736"/>
      <c r="L6" s="720" t="s">
        <v>126</v>
      </c>
    </row>
    <row r="7" spans="1:12" ht="15" customHeight="1">
      <c r="A7" s="711"/>
      <c r="B7" s="597" t="s">
        <v>127</v>
      </c>
      <c r="C7" s="597" t="s">
        <v>127</v>
      </c>
      <c r="D7" s="712" t="s">
        <v>551</v>
      </c>
      <c r="E7" s="707" t="s">
        <v>548</v>
      </c>
      <c r="F7" s="707" t="s">
        <v>128</v>
      </c>
      <c r="G7" s="712" t="s">
        <v>551</v>
      </c>
      <c r="H7" s="707" t="s">
        <v>419</v>
      </c>
      <c r="I7" s="707" t="s">
        <v>128</v>
      </c>
      <c r="J7" s="737" t="s">
        <v>550</v>
      </c>
      <c r="K7" s="739" t="s">
        <v>549</v>
      </c>
      <c r="L7" s="721"/>
    </row>
    <row r="8" spans="1:12" ht="15" customHeight="1">
      <c r="A8" s="711"/>
      <c r="B8" s="597" t="s">
        <v>129</v>
      </c>
      <c r="C8" s="597" t="s">
        <v>129</v>
      </c>
      <c r="D8" s="713"/>
      <c r="E8" s="707"/>
      <c r="F8" s="707"/>
      <c r="G8" s="713"/>
      <c r="H8" s="707"/>
      <c r="I8" s="707"/>
      <c r="J8" s="737"/>
      <c r="K8" s="739"/>
      <c r="L8" s="721"/>
    </row>
    <row r="9" spans="1:12" ht="18.75" customHeight="1">
      <c r="A9" s="709"/>
      <c r="B9" s="603" t="s">
        <v>130</v>
      </c>
      <c r="C9" s="603" t="s">
        <v>130</v>
      </c>
      <c r="D9" s="714"/>
      <c r="E9" s="708"/>
      <c r="F9" s="708"/>
      <c r="G9" s="714"/>
      <c r="H9" s="708"/>
      <c r="I9" s="708"/>
      <c r="J9" s="738"/>
      <c r="K9" s="740"/>
      <c r="L9" s="722"/>
    </row>
    <row r="10" spans="1:12" ht="19.5" customHeight="1">
      <c r="A10" s="598" t="s">
        <v>131</v>
      </c>
      <c r="B10" s="599">
        <v>1</v>
      </c>
      <c r="C10" s="600" t="s">
        <v>120</v>
      </c>
      <c r="D10" s="601"/>
      <c r="E10" s="601"/>
      <c r="F10" s="602"/>
      <c r="G10" s="602"/>
      <c r="H10" s="602"/>
      <c r="I10" s="602"/>
      <c r="J10" s="573"/>
      <c r="K10" s="573"/>
      <c r="L10" s="574"/>
    </row>
    <row r="11" spans="1:12" ht="15" customHeight="1">
      <c r="A11" s="485" t="s">
        <v>380</v>
      </c>
      <c r="B11" s="486" t="s">
        <v>132</v>
      </c>
      <c r="C11" s="486" t="s">
        <v>420</v>
      </c>
      <c r="D11" s="487">
        <v>76516</v>
      </c>
      <c r="E11" s="482">
        <f>SUM('[6]Állami előzetes 2007'!D8)</f>
        <v>1380</v>
      </c>
      <c r="F11" s="488">
        <f aca="true" t="shared" si="0" ref="F11:F18">E11*D11</f>
        <v>105592080</v>
      </c>
      <c r="G11" s="488">
        <f>'[6]Állami előzetes 2008 '!C8</f>
        <v>76108</v>
      </c>
      <c r="H11" s="488">
        <f>'[6]Állami előzetes 2008 '!D8</f>
        <v>1430</v>
      </c>
      <c r="I11" s="488">
        <f>G11*H11</f>
        <v>108834440</v>
      </c>
      <c r="J11" s="483">
        <f>((G11/D11)-1)*100</f>
        <v>-0.5332218098175523</v>
      </c>
      <c r="K11" s="483">
        <f>((H11/E11)-1)*100</f>
        <v>3.6231884057970953</v>
      </c>
      <c r="L11" s="484">
        <f>I11-F11</f>
        <v>3242360</v>
      </c>
    </row>
    <row r="12" spans="1:12" ht="15" customHeight="1">
      <c r="A12" s="489" t="s">
        <v>133</v>
      </c>
      <c r="B12" s="490">
        <v>2</v>
      </c>
      <c r="C12" s="490" t="s">
        <v>107</v>
      </c>
      <c r="D12" s="487"/>
      <c r="E12" s="482"/>
      <c r="F12" s="488"/>
      <c r="G12" s="488"/>
      <c r="H12" s="488"/>
      <c r="I12" s="488"/>
      <c r="J12" s="483"/>
      <c r="K12" s="483"/>
      <c r="L12" s="484"/>
    </row>
    <row r="13" spans="1:12" ht="30" customHeight="1">
      <c r="A13" s="491" t="s">
        <v>407</v>
      </c>
      <c r="B13" s="486" t="s">
        <v>134</v>
      </c>
      <c r="C13" s="486" t="s">
        <v>421</v>
      </c>
      <c r="D13" s="487">
        <v>1</v>
      </c>
      <c r="E13" s="482">
        <f>SUM('[6]Állami előzetes 2007'!D10)</f>
        <v>3300000</v>
      </c>
      <c r="F13" s="488">
        <f t="shared" si="0"/>
        <v>3300000</v>
      </c>
      <c r="G13" s="488">
        <f>'[6]Állami előzetes 2008 '!C10</f>
        <v>1</v>
      </c>
      <c r="H13" s="488">
        <f>'[6]Állami előzetes 2008 '!D10</f>
        <v>3300000</v>
      </c>
      <c r="I13" s="488">
        <f aca="true" t="shared" si="1" ref="I13:I20">G13*H13</f>
        <v>3300000</v>
      </c>
      <c r="J13" s="483">
        <f aca="true" t="shared" si="2" ref="J13:J18">((G13/D13)-1)*100</f>
        <v>0</v>
      </c>
      <c r="K13" s="483">
        <f aca="true" t="shared" si="3" ref="K13:K18">((H13/E13)-1)*100</f>
        <v>0</v>
      </c>
      <c r="L13" s="484">
        <f aca="true" t="shared" si="4" ref="L13:L30">I13-F13</f>
        <v>0</v>
      </c>
    </row>
    <row r="14" spans="1:12" ht="15" customHeight="1">
      <c r="A14" s="485" t="s">
        <v>135</v>
      </c>
      <c r="B14" s="486" t="s">
        <v>136</v>
      </c>
      <c r="C14" s="492" t="s">
        <v>422</v>
      </c>
      <c r="D14" s="482">
        <f>SUM('[6]Állami előzetes 2007'!C11)</f>
        <v>109880</v>
      </c>
      <c r="E14" s="482">
        <f>SUM('[6]Állami előzetes 2007'!D11)</f>
        <v>513</v>
      </c>
      <c r="F14" s="488">
        <f t="shared" si="0"/>
        <v>56368440</v>
      </c>
      <c r="G14" s="488">
        <f>'[6]Állami előzetes 2008 '!C11</f>
        <v>107783</v>
      </c>
      <c r="H14" s="488">
        <f>'[6]Állami előzetes 2008 '!D11</f>
        <v>513</v>
      </c>
      <c r="I14" s="488">
        <f t="shared" si="1"/>
        <v>55292679</v>
      </c>
      <c r="J14" s="483">
        <f t="shared" si="2"/>
        <v>-1.9084455769930786</v>
      </c>
      <c r="K14" s="483">
        <f t="shared" si="3"/>
        <v>0</v>
      </c>
      <c r="L14" s="484">
        <f t="shared" si="4"/>
        <v>-1075761</v>
      </c>
    </row>
    <row r="15" spans="1:12" ht="15" customHeight="1">
      <c r="A15" s="485" t="s">
        <v>137</v>
      </c>
      <c r="B15" s="486" t="s">
        <v>138</v>
      </c>
      <c r="C15" s="486" t="s">
        <v>423</v>
      </c>
      <c r="D15" s="482">
        <f>SUM('[6]Állami előzetes 2007'!C12)</f>
        <v>108252</v>
      </c>
      <c r="E15" s="482">
        <f>SUM('[6]Állami előzetes 2007'!D12)</f>
        <v>280</v>
      </c>
      <c r="F15" s="488">
        <f t="shared" si="0"/>
        <v>30310560</v>
      </c>
      <c r="G15" s="488">
        <f>'[6]Állami előzetes 2008 '!C12</f>
        <v>107605</v>
      </c>
      <c r="H15" s="488">
        <f>'[6]Állami előzetes 2008 '!D12</f>
        <v>280</v>
      </c>
      <c r="I15" s="488">
        <f t="shared" si="1"/>
        <v>30129400</v>
      </c>
      <c r="J15" s="483">
        <f t="shared" si="2"/>
        <v>-0.5976794886006775</v>
      </c>
      <c r="K15" s="483">
        <f t="shared" si="3"/>
        <v>0</v>
      </c>
      <c r="L15" s="484">
        <f t="shared" si="4"/>
        <v>-181160</v>
      </c>
    </row>
    <row r="16" spans="1:12" ht="15" customHeight="1">
      <c r="A16" s="485" t="s">
        <v>139</v>
      </c>
      <c r="B16" s="486" t="s">
        <v>140</v>
      </c>
      <c r="C16" s="486"/>
      <c r="D16" s="482">
        <f>SUM('[6]Állami előzetes 2007'!C13)</f>
        <v>100631</v>
      </c>
      <c r="E16" s="482">
        <f>SUM('[6]Állami előzetes 2007'!D13)</f>
        <v>132.0522503006032</v>
      </c>
      <c r="F16" s="488">
        <f t="shared" si="0"/>
        <v>13288550</v>
      </c>
      <c r="G16" s="488">
        <f>'[6]Állami előzetes 2008 '!C13</f>
        <v>0</v>
      </c>
      <c r="H16" s="488">
        <f>'[6]Állami előzetes 2008 '!D13</f>
        <v>0</v>
      </c>
      <c r="I16" s="488">
        <f t="shared" si="1"/>
        <v>0</v>
      </c>
      <c r="J16" s="483">
        <f t="shared" si="2"/>
        <v>-100</v>
      </c>
      <c r="K16" s="483">
        <f t="shared" si="3"/>
        <v>-100</v>
      </c>
      <c r="L16" s="484">
        <f t="shared" si="4"/>
        <v>-13288550</v>
      </c>
    </row>
    <row r="17" spans="1:12" ht="15" customHeight="1">
      <c r="A17" s="489" t="s">
        <v>141</v>
      </c>
      <c r="B17" s="493" t="s">
        <v>142</v>
      </c>
      <c r="C17" s="493">
        <v>5</v>
      </c>
      <c r="D17" s="482">
        <f>SUM('[6]Állami előzetes 2007'!C14)</f>
        <v>398</v>
      </c>
      <c r="E17" s="482">
        <f>SUM('[6]Állami előzetes 2007'!D14)</f>
        <v>3800</v>
      </c>
      <c r="F17" s="488">
        <f t="shared" si="0"/>
        <v>1512400</v>
      </c>
      <c r="G17" s="488">
        <f>'[6]Állami előzetes 2008 '!C14</f>
        <v>443</v>
      </c>
      <c r="H17" s="488">
        <f>'[6]Állami előzetes 2008 '!D14</f>
        <v>3800</v>
      </c>
      <c r="I17" s="488">
        <f t="shared" si="1"/>
        <v>1683400</v>
      </c>
      <c r="J17" s="483">
        <f t="shared" si="2"/>
        <v>11.306532663316581</v>
      </c>
      <c r="K17" s="483">
        <f t="shared" si="3"/>
        <v>0</v>
      </c>
      <c r="L17" s="484">
        <f t="shared" si="4"/>
        <v>171000</v>
      </c>
    </row>
    <row r="18" spans="1:12" s="4" customFormat="1" ht="15" customHeight="1">
      <c r="A18" s="427" t="s">
        <v>85</v>
      </c>
      <c r="B18" s="493" t="s">
        <v>143</v>
      </c>
      <c r="C18" s="493" t="s">
        <v>424</v>
      </c>
      <c r="D18" s="482">
        <f>SUM('[6]Állami előzetes 2007'!C15)</f>
        <v>3000000</v>
      </c>
      <c r="E18" s="482">
        <f>SUM('[6]Állami előzetes 2007'!D15)</f>
        <v>2</v>
      </c>
      <c r="F18" s="488">
        <f t="shared" si="0"/>
        <v>6000000</v>
      </c>
      <c r="G18" s="488">
        <f>'[6]Állami előzetes 2008 '!C15</f>
        <v>5700000</v>
      </c>
      <c r="H18" s="488">
        <f>'[6]Állami előzetes 2008 '!D15</f>
        <v>2</v>
      </c>
      <c r="I18" s="488">
        <f t="shared" si="1"/>
        <v>11400000</v>
      </c>
      <c r="J18" s="483">
        <f t="shared" si="2"/>
        <v>89.99999999999999</v>
      </c>
      <c r="K18" s="483">
        <f t="shared" si="3"/>
        <v>0</v>
      </c>
      <c r="L18" s="484">
        <f t="shared" si="4"/>
        <v>5400000</v>
      </c>
    </row>
    <row r="19" spans="1:12" s="4" customFormat="1" ht="15" customHeight="1">
      <c r="A19" s="494" t="s">
        <v>144</v>
      </c>
      <c r="B19" s="493" t="s">
        <v>145</v>
      </c>
      <c r="C19" s="493" t="s">
        <v>145</v>
      </c>
      <c r="D19" s="482"/>
      <c r="E19" s="487"/>
      <c r="F19" s="488">
        <f>SUM('[6]Állami előzetes 2007'!K16)</f>
        <v>337971172</v>
      </c>
      <c r="G19" s="488"/>
      <c r="H19" s="488"/>
      <c r="I19" s="488">
        <f>'[6]Állami előzetes 2008 '!E16</f>
        <v>414179736</v>
      </c>
      <c r="J19" s="483"/>
      <c r="K19" s="483"/>
      <c r="L19" s="484">
        <f t="shared" si="4"/>
        <v>76208564</v>
      </c>
    </row>
    <row r="20" spans="1:12" s="6" customFormat="1" ht="15" customHeight="1">
      <c r="A20" s="489" t="s">
        <v>87</v>
      </c>
      <c r="B20" s="490" t="s">
        <v>146</v>
      </c>
      <c r="C20" s="490"/>
      <c r="D20" s="482"/>
      <c r="E20" s="495"/>
      <c r="F20" s="488">
        <f>SUM('[6]Állami előzetes 2007'!K17)</f>
        <v>91059479</v>
      </c>
      <c r="G20" s="488">
        <v>0</v>
      </c>
      <c r="H20" s="488">
        <v>0</v>
      </c>
      <c r="I20" s="488">
        <f t="shared" si="1"/>
        <v>0</v>
      </c>
      <c r="J20" s="483"/>
      <c r="K20" s="483"/>
      <c r="L20" s="484">
        <f t="shared" si="4"/>
        <v>-91059479</v>
      </c>
    </row>
    <row r="21" spans="1:12" s="4" customFormat="1" ht="15" customHeight="1">
      <c r="A21" s="427" t="s">
        <v>147</v>
      </c>
      <c r="B21" s="493" t="s">
        <v>148</v>
      </c>
      <c r="C21" s="493" t="s">
        <v>148</v>
      </c>
      <c r="D21" s="482"/>
      <c r="E21" s="330"/>
      <c r="F21" s="488"/>
      <c r="G21" s="488"/>
      <c r="H21" s="488"/>
      <c r="I21" s="488"/>
      <c r="J21" s="483"/>
      <c r="K21" s="483"/>
      <c r="L21" s="484"/>
    </row>
    <row r="22" spans="1:12" s="6" customFormat="1" ht="15" customHeight="1">
      <c r="A22" s="496" t="s">
        <v>149</v>
      </c>
      <c r="B22" s="497" t="s">
        <v>150</v>
      </c>
      <c r="C22" s="497" t="s">
        <v>150</v>
      </c>
      <c r="D22" s="482"/>
      <c r="E22" s="495"/>
      <c r="F22" s="488">
        <f>SUM('[6]Állami előzetes 2007'!K19)</f>
        <v>27622679</v>
      </c>
      <c r="G22" s="488"/>
      <c r="H22" s="488"/>
      <c r="I22" s="488"/>
      <c r="J22" s="483"/>
      <c r="K22" s="483"/>
      <c r="L22" s="484">
        <f t="shared" si="4"/>
        <v>-27622679</v>
      </c>
    </row>
    <row r="23" spans="1:12" ht="15" customHeight="1">
      <c r="A23" s="485" t="s">
        <v>151</v>
      </c>
      <c r="B23" s="486" t="s">
        <v>152</v>
      </c>
      <c r="C23" s="486" t="s">
        <v>152</v>
      </c>
      <c r="D23" s="482">
        <f>SUM('[6]Állami előzetes 2007'!C20)</f>
        <v>384</v>
      </c>
      <c r="E23" s="330">
        <f>'[6]Állami előzetes 2007'!D20</f>
        <v>81200</v>
      </c>
      <c r="F23" s="488">
        <f>E23*D23</f>
        <v>31180800</v>
      </c>
      <c r="G23" s="488"/>
      <c r="H23" s="488"/>
      <c r="I23" s="488"/>
      <c r="J23" s="483"/>
      <c r="K23" s="483"/>
      <c r="L23" s="484">
        <f t="shared" si="4"/>
        <v>-31180800</v>
      </c>
    </row>
    <row r="24" spans="1:12" ht="15" customHeight="1">
      <c r="A24" s="485" t="s">
        <v>153</v>
      </c>
      <c r="B24" s="486" t="s">
        <v>154</v>
      </c>
      <c r="C24" s="486" t="s">
        <v>154</v>
      </c>
      <c r="D24" s="482">
        <f>SUM('[6]Állami előzetes 2007'!C21)</f>
        <v>203</v>
      </c>
      <c r="E24" s="330">
        <f>'[6]Állami előzetes 2007'!D21</f>
        <v>111500</v>
      </c>
      <c r="F24" s="488">
        <f>E24*D24</f>
        <v>22634500</v>
      </c>
      <c r="G24" s="488"/>
      <c r="H24" s="488"/>
      <c r="I24" s="488"/>
      <c r="J24" s="483"/>
      <c r="K24" s="483"/>
      <c r="L24" s="484">
        <f t="shared" si="4"/>
        <v>-22634500</v>
      </c>
    </row>
    <row r="25" spans="1:12" ht="15" customHeight="1">
      <c r="A25" s="485" t="s">
        <v>155</v>
      </c>
      <c r="B25" s="486" t="s">
        <v>156</v>
      </c>
      <c r="C25" s="486" t="s">
        <v>156</v>
      </c>
      <c r="D25" s="482">
        <v>1</v>
      </c>
      <c r="E25" s="330">
        <f>'[6]Állami előzetes 2007'!D22</f>
        <v>2237300</v>
      </c>
      <c r="F25" s="488">
        <f>E25*D25</f>
        <v>2237300</v>
      </c>
      <c r="G25" s="488"/>
      <c r="H25" s="488"/>
      <c r="I25" s="488"/>
      <c r="J25" s="483"/>
      <c r="K25" s="483"/>
      <c r="L25" s="484">
        <f t="shared" si="4"/>
        <v>-2237300</v>
      </c>
    </row>
    <row r="26" spans="1:12" ht="15" customHeight="1">
      <c r="A26" s="485" t="s">
        <v>157</v>
      </c>
      <c r="B26" s="486" t="s">
        <v>158</v>
      </c>
      <c r="C26" s="486" t="s">
        <v>158</v>
      </c>
      <c r="D26" s="498"/>
      <c r="E26" s="499"/>
      <c r="F26" s="499"/>
      <c r="G26" s="499"/>
      <c r="H26" s="499"/>
      <c r="I26" s="499"/>
      <c r="J26" s="483"/>
      <c r="K26" s="483"/>
      <c r="L26" s="484">
        <f t="shared" si="4"/>
        <v>0</v>
      </c>
    </row>
    <row r="27" spans="1:12" ht="15" customHeight="1">
      <c r="A27" s="485" t="s">
        <v>159</v>
      </c>
      <c r="B27" s="486" t="s">
        <v>160</v>
      </c>
      <c r="C27" s="486" t="s">
        <v>160</v>
      </c>
      <c r="D27" s="482">
        <f>SUM('[6]Állami előzetes 2007'!C23)</f>
        <v>2</v>
      </c>
      <c r="E27" s="500">
        <f>'[6]Állami előzetes 2007'!D23</f>
        <v>6000000</v>
      </c>
      <c r="F27" s="488">
        <f>E27*D27</f>
        <v>12000000</v>
      </c>
      <c r="G27" s="488"/>
      <c r="H27" s="488"/>
      <c r="I27" s="488"/>
      <c r="J27" s="483"/>
      <c r="K27" s="483"/>
      <c r="L27" s="484">
        <f t="shared" si="4"/>
        <v>-12000000</v>
      </c>
    </row>
    <row r="28" spans="1:12" ht="15" customHeight="1">
      <c r="A28" s="485" t="s">
        <v>161</v>
      </c>
      <c r="B28" s="486" t="s">
        <v>162</v>
      </c>
      <c r="C28" s="486" t="s">
        <v>162</v>
      </c>
      <c r="D28" s="482">
        <f>SUM('[6]Állami előzetes 2007'!C24)</f>
        <v>1</v>
      </c>
      <c r="E28" s="500">
        <f>'[6]Állami előzetes 2007'!D24</f>
        <v>5000000</v>
      </c>
      <c r="F28" s="488">
        <f>E28*D28</f>
        <v>5000000</v>
      </c>
      <c r="G28" s="488"/>
      <c r="H28" s="488"/>
      <c r="I28" s="488"/>
      <c r="J28" s="483"/>
      <c r="K28" s="483"/>
      <c r="L28" s="484">
        <f t="shared" si="4"/>
        <v>-5000000</v>
      </c>
    </row>
    <row r="29" spans="1:12" ht="27.75" customHeight="1">
      <c r="A29" s="491" t="s">
        <v>163</v>
      </c>
      <c r="B29" s="486" t="s">
        <v>164</v>
      </c>
      <c r="C29" s="486" t="s">
        <v>164</v>
      </c>
      <c r="D29" s="482">
        <f>SUM('[6]Állami előzetes 2007'!C25)</f>
        <v>160</v>
      </c>
      <c r="E29" s="330">
        <f>'[6]Állami előzetes 2007'!D25</f>
        <v>150000</v>
      </c>
      <c r="F29" s="488">
        <f>E29*D29</f>
        <v>24000000</v>
      </c>
      <c r="G29" s="488"/>
      <c r="H29" s="488"/>
      <c r="I29" s="488"/>
      <c r="J29" s="483"/>
      <c r="K29" s="483"/>
      <c r="L29" s="484">
        <f t="shared" si="4"/>
        <v>-24000000</v>
      </c>
    </row>
    <row r="30" spans="1:12" ht="27.75" customHeight="1">
      <c r="A30" s="491" t="s">
        <v>165</v>
      </c>
      <c r="B30" s="486" t="s">
        <v>166</v>
      </c>
      <c r="C30" s="486" t="s">
        <v>166</v>
      </c>
      <c r="D30" s="482">
        <f>SUM('[6]Állami előzetes 2007'!C26)</f>
        <v>40</v>
      </c>
      <c r="E30" s="330">
        <f>'[6]Állami előzetes 2007'!D26</f>
        <v>220000</v>
      </c>
      <c r="F30" s="488">
        <f>E30*D30</f>
        <v>8800000</v>
      </c>
      <c r="G30" s="488"/>
      <c r="H30" s="488"/>
      <c r="I30" s="488"/>
      <c r="J30" s="483"/>
      <c r="K30" s="483"/>
      <c r="L30" s="484">
        <f t="shared" si="4"/>
        <v>-8800000</v>
      </c>
    </row>
    <row r="31" spans="1:12" ht="15" customHeight="1">
      <c r="A31" s="485" t="s">
        <v>167</v>
      </c>
      <c r="B31" s="486" t="s">
        <v>168</v>
      </c>
      <c r="C31" s="486" t="s">
        <v>168</v>
      </c>
      <c r="D31" s="482">
        <f>SUM('[6]Állami előzetes 2007'!C27)</f>
        <v>18</v>
      </c>
      <c r="E31" s="330">
        <f>'[6]Állami előzetes 2007'!D27</f>
        <v>465100</v>
      </c>
      <c r="F31" s="488">
        <f>E31*D31</f>
        <v>8371800</v>
      </c>
      <c r="G31" s="488">
        <f>'[6]Állami előzetes 2008 '!C27</f>
        <v>18</v>
      </c>
      <c r="H31" s="488">
        <f>'[6]Állami előzetes 2008 '!D27</f>
        <v>465100</v>
      </c>
      <c r="I31" s="488">
        <f>G31*H31</f>
        <v>8371800</v>
      </c>
      <c r="J31" s="483">
        <f>((G31/D31)-1)*100</f>
        <v>0</v>
      </c>
      <c r="K31" s="483">
        <f>((H31/E31)-1)*100</f>
        <v>0</v>
      </c>
      <c r="L31" s="484">
        <f>I31-F31</f>
        <v>0</v>
      </c>
    </row>
    <row r="32" spans="1:12" s="5" customFormat="1" ht="15" customHeight="1">
      <c r="A32" s="501" t="s">
        <v>169</v>
      </c>
      <c r="B32" s="502" t="s">
        <v>170</v>
      </c>
      <c r="C32" s="502" t="s">
        <v>170</v>
      </c>
      <c r="D32" s="503"/>
      <c r="E32" s="495"/>
      <c r="F32" s="504">
        <f>E32*D33</f>
        <v>0</v>
      </c>
      <c r="G32" s="504"/>
      <c r="H32" s="504"/>
      <c r="I32" s="504"/>
      <c r="J32" s="483"/>
      <c r="K32" s="483"/>
      <c r="L32" s="484"/>
    </row>
    <row r="33" spans="1:12" ht="29.25" customHeight="1">
      <c r="A33" s="491" t="s">
        <v>171</v>
      </c>
      <c r="B33" s="486" t="s">
        <v>172</v>
      </c>
      <c r="C33" s="486" t="s">
        <v>425</v>
      </c>
      <c r="D33" s="482">
        <f>SUM('[6]Állami előzetes 2007'!C29)</f>
        <v>45</v>
      </c>
      <c r="E33" s="330">
        <f>'[6]Állami előzetes 2007'!D29</f>
        <v>800000</v>
      </c>
      <c r="F33" s="488">
        <f>E33*D33</f>
        <v>36000000</v>
      </c>
      <c r="G33" s="505">
        <f>'[6]Állami előzetes 2008 '!C29</f>
        <v>45</v>
      </c>
      <c r="H33" s="505">
        <f>'[6]Állami előzetes 2008 '!D29</f>
        <v>800000</v>
      </c>
      <c r="I33" s="488">
        <f>G33*H33</f>
        <v>36000000</v>
      </c>
      <c r="J33" s="483">
        <f>((G33/D33)-1)*100</f>
        <v>0</v>
      </c>
      <c r="K33" s="483">
        <f>((H33/E33)-1)*100</f>
        <v>0</v>
      </c>
      <c r="L33" s="484">
        <f>I33-F33</f>
        <v>0</v>
      </c>
    </row>
    <row r="34" spans="1:12" ht="22.5" customHeight="1">
      <c r="A34" s="491" t="s">
        <v>173</v>
      </c>
      <c r="B34" s="486" t="s">
        <v>174</v>
      </c>
      <c r="C34" s="486" t="s">
        <v>174</v>
      </c>
      <c r="D34" s="482">
        <f>SUM('[6]Állami előzetes 2007'!C30)</f>
        <v>80</v>
      </c>
      <c r="E34" s="330">
        <f>'[6]Állami előzetes 2007'!D30</f>
        <v>800000</v>
      </c>
      <c r="F34" s="488">
        <f>E34*D34</f>
        <v>64000000</v>
      </c>
      <c r="G34" s="488"/>
      <c r="H34" s="488"/>
      <c r="I34" s="488"/>
      <c r="J34" s="483"/>
      <c r="K34" s="483"/>
      <c r="L34" s="484">
        <f>I34-F34</f>
        <v>-64000000</v>
      </c>
    </row>
    <row r="35" spans="1:12" ht="27" customHeight="1">
      <c r="A35" s="491" t="s">
        <v>175</v>
      </c>
      <c r="B35" s="486" t="s">
        <v>176</v>
      </c>
      <c r="C35" s="486" t="s">
        <v>176</v>
      </c>
      <c r="D35" s="482">
        <f>SUM('[6]Állami előzetes 2007'!C31)</f>
        <v>70</v>
      </c>
      <c r="E35" s="330">
        <f>'[6]Állami előzetes 2007'!D31</f>
        <v>700000</v>
      </c>
      <c r="F35" s="488">
        <f>E35*D35</f>
        <v>49000000</v>
      </c>
      <c r="G35" s="488"/>
      <c r="H35" s="488"/>
      <c r="I35" s="488"/>
      <c r="J35" s="483"/>
      <c r="K35" s="483"/>
      <c r="L35" s="484">
        <f>I35-F35</f>
        <v>-49000000</v>
      </c>
    </row>
    <row r="36" spans="1:12" ht="15" customHeight="1">
      <c r="A36" s="489" t="s">
        <v>177</v>
      </c>
      <c r="B36" s="490" t="s">
        <v>178</v>
      </c>
      <c r="C36" s="490" t="s">
        <v>178</v>
      </c>
      <c r="D36" s="482">
        <f>SUM('[6]Állami előzetes 2007'!C32)</f>
        <v>22</v>
      </c>
      <c r="E36" s="330">
        <f>'[6]Állami előzetes 2007'!D32</f>
        <v>525000</v>
      </c>
      <c r="F36" s="488">
        <f>E36*D36</f>
        <v>11550000</v>
      </c>
      <c r="G36" s="488"/>
      <c r="H36" s="488"/>
      <c r="I36" s="488"/>
      <c r="J36" s="483"/>
      <c r="K36" s="483"/>
      <c r="L36" s="484">
        <f>I36-F36</f>
        <v>-11550000</v>
      </c>
    </row>
    <row r="37" spans="1:12" ht="15" customHeight="1">
      <c r="A37" s="494" t="s">
        <v>179</v>
      </c>
      <c r="B37" s="493" t="s">
        <v>180</v>
      </c>
      <c r="C37" s="493" t="s">
        <v>180</v>
      </c>
      <c r="D37" s="482"/>
      <c r="E37" s="330"/>
      <c r="F37" s="488"/>
      <c r="G37" s="488"/>
      <c r="H37" s="488"/>
      <c r="I37" s="488"/>
      <c r="J37" s="483"/>
      <c r="K37" s="483"/>
      <c r="L37" s="484"/>
    </row>
    <row r="38" spans="1:12" ht="15" customHeight="1">
      <c r="A38" s="496" t="s">
        <v>181</v>
      </c>
      <c r="B38" s="486" t="s">
        <v>182</v>
      </c>
      <c r="C38" s="486" t="s">
        <v>182</v>
      </c>
      <c r="D38" s="482">
        <f>SUM('[6]Állami előzetes 2007'!C34)</f>
        <v>359</v>
      </c>
      <c r="E38" s="330">
        <f>'[6]Állami előzetes 2007'!D34</f>
        <v>547000</v>
      </c>
      <c r="F38" s="488">
        <f>E38*D38</f>
        <v>196373000</v>
      </c>
      <c r="G38" s="488">
        <f>'[6]Állami előzetes 2008 '!C34</f>
        <v>357</v>
      </c>
      <c r="H38" s="488">
        <f>'[6]Állami előzetes 2008 '!D34</f>
        <v>547000</v>
      </c>
      <c r="I38" s="488">
        <f>G38*H38</f>
        <v>195279000</v>
      </c>
      <c r="J38" s="483">
        <f>((G38/D38)-1)*100</f>
        <v>-0.5571030640668551</v>
      </c>
      <c r="K38" s="483">
        <f>((H38/E38)-1)*100</f>
        <v>0</v>
      </c>
      <c r="L38" s="484">
        <f>I38-F38</f>
        <v>-1094000</v>
      </c>
    </row>
    <row r="39" spans="1:12" ht="15" customHeight="1">
      <c r="A39" s="485" t="s">
        <v>183</v>
      </c>
      <c r="B39" s="486" t="s">
        <v>184</v>
      </c>
      <c r="C39" s="486" t="s">
        <v>184</v>
      </c>
      <c r="D39" s="482">
        <f>SUM('[6]Állami előzetes 2007'!C35)</f>
        <v>47</v>
      </c>
      <c r="E39" s="330">
        <f>'[6]Állami előzetes 2007'!D35</f>
        <v>50000</v>
      </c>
      <c r="F39" s="488">
        <f>E39*D39</f>
        <v>2350000</v>
      </c>
      <c r="G39" s="488">
        <f>'[6]Állami előzetes 2008 '!C35</f>
        <v>45</v>
      </c>
      <c r="H39" s="488">
        <f>'[6]Állami előzetes 2008 '!D35</f>
        <v>50000</v>
      </c>
      <c r="I39" s="488">
        <f>G39*H39</f>
        <v>2250000</v>
      </c>
      <c r="J39" s="483">
        <f>((G39/D39)-1)*100</f>
        <v>-4.255319148936165</v>
      </c>
      <c r="K39" s="483">
        <f>((H39/E39)-1)*100</f>
        <v>0</v>
      </c>
      <c r="L39" s="484">
        <f>I39-F39</f>
        <v>-100000</v>
      </c>
    </row>
    <row r="40" spans="1:12" ht="15" customHeight="1">
      <c r="A40" s="506" t="s">
        <v>93</v>
      </c>
      <c r="B40" s="486"/>
      <c r="C40" s="486"/>
      <c r="D40" s="482"/>
      <c r="E40" s="330"/>
      <c r="F40" s="488"/>
      <c r="G40" s="488"/>
      <c r="H40" s="488"/>
      <c r="I40" s="488"/>
      <c r="J40" s="483"/>
      <c r="K40" s="483"/>
      <c r="L40" s="715">
        <f>SUM(I44:I47)-SUM(F41:F43)</f>
        <v>47678333.33333331</v>
      </c>
    </row>
    <row r="41" spans="1:206" s="4" customFormat="1" ht="15" customHeight="1">
      <c r="A41" s="496" t="s">
        <v>426</v>
      </c>
      <c r="B41" s="507" t="s">
        <v>185</v>
      </c>
      <c r="C41" s="507"/>
      <c r="D41" s="482">
        <f>SUM('[6]Állami előzetes 2007'!C37)</f>
        <v>1596.6666666666667</v>
      </c>
      <c r="E41" s="508">
        <f>'[6]Állami előzetes 2007'!D37</f>
        <v>199000</v>
      </c>
      <c r="F41" s="488">
        <f>E41*D41</f>
        <v>317736666.6666667</v>
      </c>
      <c r="G41" s="509"/>
      <c r="H41" s="509"/>
      <c r="I41" s="509"/>
      <c r="J41" s="483"/>
      <c r="K41" s="483"/>
      <c r="L41" s="71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</row>
    <row r="42" spans="1:206" s="4" customFormat="1" ht="15" customHeight="1">
      <c r="A42" s="496" t="s">
        <v>427</v>
      </c>
      <c r="B42" s="510" t="s">
        <v>186</v>
      </c>
      <c r="C42" s="507"/>
      <c r="D42" s="482"/>
      <c r="E42" s="508"/>
      <c r="F42" s="488">
        <f>'[6]Állami előzetes 2007'!K46</f>
        <v>27200000</v>
      </c>
      <c r="G42" s="509"/>
      <c r="H42" s="509"/>
      <c r="I42" s="509"/>
      <c r="J42" s="483"/>
      <c r="K42" s="483"/>
      <c r="L42" s="7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</row>
    <row r="43" spans="1:206" s="4" customFormat="1" ht="15" customHeight="1">
      <c r="A43" s="496" t="s">
        <v>428</v>
      </c>
      <c r="B43" s="510" t="s">
        <v>186</v>
      </c>
      <c r="C43" s="507"/>
      <c r="D43" s="482"/>
      <c r="E43" s="508"/>
      <c r="F43" s="488">
        <f>'[6]Állami előzetes 2007'!K47</f>
        <v>158950000</v>
      </c>
      <c r="G43" s="509"/>
      <c r="H43" s="509"/>
      <c r="I43" s="509"/>
      <c r="J43" s="483"/>
      <c r="K43" s="483"/>
      <c r="L43" s="71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</row>
    <row r="44" spans="1:206" s="4" customFormat="1" ht="15" customHeight="1">
      <c r="A44" s="511" t="s">
        <v>381</v>
      </c>
      <c r="B44" s="507"/>
      <c r="C44" s="510" t="s">
        <v>429</v>
      </c>
      <c r="D44" s="512"/>
      <c r="E44" s="513"/>
      <c r="F44" s="509"/>
      <c r="G44" s="488">
        <f>'[6]Állami előzetes 2008 '!C37</f>
        <v>461</v>
      </c>
      <c r="H44" s="488"/>
      <c r="I44" s="488">
        <f>'[6]Állami előzetes 2008 '!E37</f>
        <v>63410000</v>
      </c>
      <c r="J44" s="483"/>
      <c r="K44" s="483"/>
      <c r="L44" s="7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</row>
    <row r="45" spans="1:206" s="4" customFormat="1" ht="15" customHeight="1">
      <c r="A45" s="511" t="s">
        <v>382</v>
      </c>
      <c r="B45" s="507"/>
      <c r="C45" s="510" t="s">
        <v>430</v>
      </c>
      <c r="D45" s="512"/>
      <c r="E45" s="513"/>
      <c r="F45" s="509"/>
      <c r="G45" s="488">
        <f>'[6]Állami előzetes 2008 '!C38</f>
        <v>1911</v>
      </c>
      <c r="H45" s="488"/>
      <c r="I45" s="488">
        <f>'[6]Állami előzetes 2008 '!E38</f>
        <v>309570000</v>
      </c>
      <c r="J45" s="483"/>
      <c r="K45" s="483"/>
      <c r="L45" s="7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</row>
    <row r="46" spans="1:206" s="4" customFormat="1" ht="15" customHeight="1">
      <c r="A46" s="511" t="s">
        <v>431</v>
      </c>
      <c r="B46" s="507"/>
      <c r="C46" s="510" t="s">
        <v>432</v>
      </c>
      <c r="D46" s="512"/>
      <c r="E46" s="513"/>
      <c r="F46" s="509"/>
      <c r="G46" s="488">
        <f>'[6]Állami előzetes 2008 '!C51</f>
        <v>1090</v>
      </c>
      <c r="H46" s="488"/>
      <c r="I46" s="488">
        <f>'[6]Állami előzetes 2008 '!E51</f>
        <v>75055000</v>
      </c>
      <c r="J46" s="483"/>
      <c r="K46" s="483"/>
      <c r="L46" s="7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</row>
    <row r="47" spans="1:206" s="4" customFormat="1" ht="15" customHeight="1">
      <c r="A47" s="511" t="s">
        <v>433</v>
      </c>
      <c r="B47" s="507"/>
      <c r="C47" s="510" t="s">
        <v>434</v>
      </c>
      <c r="D47" s="512"/>
      <c r="E47" s="513"/>
      <c r="F47" s="509"/>
      <c r="G47" s="488">
        <f>'[6]Állami előzetes 2008 '!C52</f>
        <v>1278</v>
      </c>
      <c r="H47" s="488"/>
      <c r="I47" s="488">
        <f>'[6]Állami előzetes 2008 '!E52</f>
        <v>103530000</v>
      </c>
      <c r="J47" s="483"/>
      <c r="K47" s="483"/>
      <c r="L47" s="7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</row>
    <row r="48" spans="1:12" s="5" customFormat="1" ht="15" customHeight="1">
      <c r="A48" s="514" t="s">
        <v>94</v>
      </c>
      <c r="B48" s="515" t="s">
        <v>187</v>
      </c>
      <c r="C48" s="515"/>
      <c r="D48" s="482"/>
      <c r="E48" s="516"/>
      <c r="F48" s="504"/>
      <c r="G48" s="504"/>
      <c r="H48" s="504"/>
      <c r="I48" s="504"/>
      <c r="J48" s="483"/>
      <c r="K48" s="483"/>
      <c r="L48" s="715">
        <f>SUM(I54:I59)-SUM(F50:F53)</f>
        <v>-10115000</v>
      </c>
    </row>
    <row r="49" spans="1:206" s="4" customFormat="1" ht="15" customHeight="1">
      <c r="A49" s="494" t="s">
        <v>94</v>
      </c>
      <c r="B49" s="493"/>
      <c r="C49" s="493"/>
      <c r="D49" s="482"/>
      <c r="E49" s="517"/>
      <c r="F49" s="488"/>
      <c r="G49" s="488"/>
      <c r="H49" s="488"/>
      <c r="I49" s="488"/>
      <c r="J49" s="483"/>
      <c r="K49" s="483"/>
      <c r="L49" s="7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</row>
    <row r="50" spans="1:206" s="4" customFormat="1" ht="15" customHeight="1">
      <c r="A50" s="496" t="s">
        <v>188</v>
      </c>
      <c r="B50" s="507" t="s">
        <v>189</v>
      </c>
      <c r="C50" s="507"/>
      <c r="D50" s="482">
        <f>SUM('[6]Állami előzetes 2007'!C39)</f>
        <v>1670</v>
      </c>
      <c r="E50" s="508">
        <f>'[6]Állami előzetes 2007'!D39</f>
        <v>204000</v>
      </c>
      <c r="F50" s="488">
        <f>E50*D50</f>
        <v>340680000</v>
      </c>
      <c r="G50" s="509"/>
      <c r="H50" s="509"/>
      <c r="I50" s="509"/>
      <c r="J50" s="483"/>
      <c r="K50" s="483"/>
      <c r="L50" s="7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</row>
    <row r="51" spans="1:206" s="4" customFormat="1" ht="25.5">
      <c r="A51" s="518" t="s">
        <v>435</v>
      </c>
      <c r="B51" s="510" t="s">
        <v>190</v>
      </c>
      <c r="C51" s="507"/>
      <c r="D51" s="482"/>
      <c r="E51" s="508"/>
      <c r="F51" s="488">
        <f>'[6]Állami előzetes 2007'!K48</f>
        <v>33320000</v>
      </c>
      <c r="G51" s="509"/>
      <c r="H51" s="509"/>
      <c r="I51" s="509"/>
      <c r="J51" s="483"/>
      <c r="K51" s="483"/>
      <c r="L51" s="7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</row>
    <row r="52" spans="1:206" s="4" customFormat="1" ht="25.5">
      <c r="A52" s="518" t="s">
        <v>436</v>
      </c>
      <c r="B52" s="510" t="s">
        <v>190</v>
      </c>
      <c r="C52" s="507"/>
      <c r="D52" s="482"/>
      <c r="E52" s="508"/>
      <c r="F52" s="488">
        <f>'[6]Állami előzetes 2007'!K49</f>
        <v>83555000</v>
      </c>
      <c r="G52" s="509"/>
      <c r="H52" s="509"/>
      <c r="I52" s="509"/>
      <c r="J52" s="483"/>
      <c r="K52" s="483"/>
      <c r="L52" s="7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</row>
    <row r="53" spans="1:206" s="4" customFormat="1" ht="25.5">
      <c r="A53" s="518" t="s">
        <v>437</v>
      </c>
      <c r="B53" s="510" t="s">
        <v>190</v>
      </c>
      <c r="C53" s="507"/>
      <c r="D53" s="482"/>
      <c r="E53" s="508"/>
      <c r="F53" s="488">
        <f>'[6]Állami előzetes 2007'!K50</f>
        <v>54230000</v>
      </c>
      <c r="G53" s="509"/>
      <c r="H53" s="509"/>
      <c r="I53" s="509"/>
      <c r="J53" s="483"/>
      <c r="K53" s="483"/>
      <c r="L53" s="7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</row>
    <row r="54" spans="1:206" s="4" customFormat="1" ht="15" customHeight="1">
      <c r="A54" s="518" t="s">
        <v>383</v>
      </c>
      <c r="B54" s="507"/>
      <c r="C54" s="510" t="s">
        <v>438</v>
      </c>
      <c r="D54" s="512"/>
      <c r="E54" s="513"/>
      <c r="F54" s="509"/>
      <c r="G54" s="488">
        <f>'[6]Állami előzetes 2008 '!C39</f>
        <v>718</v>
      </c>
      <c r="H54" s="488"/>
      <c r="I54" s="488">
        <f>'[6]Állami előzetes 2008 '!E39</f>
        <v>69700000</v>
      </c>
      <c r="J54" s="483"/>
      <c r="K54" s="483"/>
      <c r="L54" s="7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</row>
    <row r="55" spans="1:206" s="4" customFormat="1" ht="15" customHeight="1">
      <c r="A55" s="518" t="s">
        <v>384</v>
      </c>
      <c r="B55" s="507"/>
      <c r="C55" s="510" t="s">
        <v>439</v>
      </c>
      <c r="D55" s="512"/>
      <c r="E55" s="513"/>
      <c r="F55" s="509"/>
      <c r="G55" s="488">
        <f>'[6]Állami előzetes 2008 '!C40</f>
        <v>1346</v>
      </c>
      <c r="H55" s="488"/>
      <c r="I55" s="488">
        <f>'[6]Állami előzetes 2008 '!E40</f>
        <v>164220000</v>
      </c>
      <c r="J55" s="483"/>
      <c r="K55" s="483"/>
      <c r="L55" s="7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</row>
    <row r="56" spans="1:206" s="4" customFormat="1" ht="15" customHeight="1">
      <c r="A56" s="518" t="s">
        <v>385</v>
      </c>
      <c r="B56" s="507"/>
      <c r="C56" s="510" t="s">
        <v>440</v>
      </c>
      <c r="D56" s="512"/>
      <c r="E56" s="513"/>
      <c r="F56" s="509"/>
      <c r="G56" s="488">
        <f>'[6]Állami előzetes 2008 '!C41</f>
        <v>736</v>
      </c>
      <c r="H56" s="488"/>
      <c r="I56" s="488">
        <f>'[6]Állami előzetes 2008 '!E41</f>
        <v>108630000</v>
      </c>
      <c r="J56" s="483"/>
      <c r="K56" s="483"/>
      <c r="L56" s="7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</row>
    <row r="57" spans="1:206" s="4" customFormat="1" ht="15" customHeight="1">
      <c r="A57" s="518" t="s">
        <v>441</v>
      </c>
      <c r="B57" s="507"/>
      <c r="C57" s="510" t="s">
        <v>442</v>
      </c>
      <c r="D57" s="512"/>
      <c r="E57" s="513"/>
      <c r="F57" s="509"/>
      <c r="G57" s="488">
        <f>'[6]Állami előzetes 2008 '!C53</f>
        <v>1401</v>
      </c>
      <c r="H57" s="488"/>
      <c r="I57" s="488">
        <f>'[6]Állami előzetes 2008 '!E53</f>
        <v>68085000</v>
      </c>
      <c r="J57" s="483"/>
      <c r="K57" s="483"/>
      <c r="L57" s="7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</row>
    <row r="58" spans="1:206" s="4" customFormat="1" ht="15" customHeight="1">
      <c r="A58" s="518" t="s">
        <v>443</v>
      </c>
      <c r="B58" s="507"/>
      <c r="C58" s="510" t="s">
        <v>444</v>
      </c>
      <c r="D58" s="512"/>
      <c r="E58" s="513"/>
      <c r="F58" s="509"/>
      <c r="G58" s="488">
        <f>'[6]Állami előzetes 2008 '!C54</f>
        <v>677</v>
      </c>
      <c r="H58" s="488"/>
      <c r="I58" s="488">
        <f>'[6]Állami előzetes 2008 '!E54</f>
        <v>41310000</v>
      </c>
      <c r="J58" s="483"/>
      <c r="K58" s="483"/>
      <c r="L58" s="7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</row>
    <row r="59" spans="1:206" s="4" customFormat="1" ht="15" customHeight="1">
      <c r="A59" s="518" t="s">
        <v>445</v>
      </c>
      <c r="B59" s="507"/>
      <c r="C59" s="510" t="s">
        <v>446</v>
      </c>
      <c r="D59" s="512"/>
      <c r="E59" s="513"/>
      <c r="F59" s="509"/>
      <c r="G59" s="488">
        <f>'[6]Állami előzetes 2008 '!C55</f>
        <v>673</v>
      </c>
      <c r="H59" s="488"/>
      <c r="I59" s="488">
        <f>'[6]Állami előzetes 2008 '!E55</f>
        <v>49725000</v>
      </c>
      <c r="J59" s="483"/>
      <c r="K59" s="483"/>
      <c r="L59" s="7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</row>
    <row r="60" spans="1:206" s="4" customFormat="1" ht="12.75">
      <c r="A60" s="519" t="s">
        <v>386</v>
      </c>
      <c r="B60" s="510" t="s">
        <v>191</v>
      </c>
      <c r="C60" s="507"/>
      <c r="D60" s="520">
        <f>'[6]Állami előzetes 2007'!C40</f>
        <v>2142.6666666666665</v>
      </c>
      <c r="E60" s="508">
        <f>'[6]Állami előzetes 2007'!D40</f>
        <v>212000</v>
      </c>
      <c r="F60" s="488">
        <f>E60*D60</f>
        <v>454245333.3333333</v>
      </c>
      <c r="G60" s="509"/>
      <c r="H60" s="509"/>
      <c r="I60" s="509"/>
      <c r="J60" s="483"/>
      <c r="K60" s="483"/>
      <c r="L60" s="715">
        <f>SUM(I64:I68)-SUM(F60:F63)</f>
        <v>-6890333.333333254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</row>
    <row r="61" spans="1:206" s="4" customFormat="1" ht="25.5">
      <c r="A61" s="518" t="s">
        <v>192</v>
      </c>
      <c r="B61" s="510" t="s">
        <v>186</v>
      </c>
      <c r="C61" s="507"/>
      <c r="D61" s="482"/>
      <c r="E61" s="508"/>
      <c r="F61" s="488">
        <f>'[6]Állami előzetes 2007'!K51</f>
        <v>43350000</v>
      </c>
      <c r="G61" s="509"/>
      <c r="H61" s="509"/>
      <c r="I61" s="509"/>
      <c r="J61" s="483"/>
      <c r="K61" s="483"/>
      <c r="L61" s="7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</row>
    <row r="62" spans="1:12" ht="25.5">
      <c r="A62" s="518" t="s">
        <v>193</v>
      </c>
      <c r="B62" s="510" t="s">
        <v>186</v>
      </c>
      <c r="C62" s="507"/>
      <c r="D62" s="482"/>
      <c r="E62" s="508"/>
      <c r="F62" s="488">
        <f>'[6]Állami előzetes 2007'!K52</f>
        <v>57460000</v>
      </c>
      <c r="G62" s="509"/>
      <c r="H62" s="509"/>
      <c r="I62" s="509"/>
      <c r="J62" s="483"/>
      <c r="K62" s="483"/>
      <c r="L62" s="715"/>
    </row>
    <row r="63" spans="1:12" ht="25.5">
      <c r="A63" s="518" t="s">
        <v>194</v>
      </c>
      <c r="B63" s="510" t="s">
        <v>186</v>
      </c>
      <c r="C63" s="507"/>
      <c r="D63" s="482"/>
      <c r="E63" s="508"/>
      <c r="F63" s="488">
        <f>'[6]Állami előzetes 2007'!K53</f>
        <v>135575000</v>
      </c>
      <c r="G63" s="509"/>
      <c r="H63" s="509"/>
      <c r="I63" s="509"/>
      <c r="J63" s="483"/>
      <c r="K63" s="483"/>
      <c r="L63" s="715"/>
    </row>
    <row r="64" spans="1:12" ht="15" customHeight="1">
      <c r="A64" s="511" t="s">
        <v>387</v>
      </c>
      <c r="B64" s="507"/>
      <c r="C64" s="510" t="s">
        <v>447</v>
      </c>
      <c r="D64" s="512"/>
      <c r="E64" s="513"/>
      <c r="F64" s="509"/>
      <c r="G64" s="488">
        <f>'[6]Állami előzetes 2008 '!C42</f>
        <v>754</v>
      </c>
      <c r="H64" s="488"/>
      <c r="I64" s="488">
        <f>'[6]Állami előzetes 2008 '!E42</f>
        <v>86360000</v>
      </c>
      <c r="J64" s="483"/>
      <c r="K64" s="483"/>
      <c r="L64" s="715"/>
    </row>
    <row r="65" spans="1:12" ht="15" customHeight="1">
      <c r="A65" s="511" t="s">
        <v>388</v>
      </c>
      <c r="B65" s="507"/>
      <c r="C65" s="510" t="s">
        <v>448</v>
      </c>
      <c r="D65" s="512"/>
      <c r="E65" s="513"/>
      <c r="F65" s="509"/>
      <c r="G65" s="488">
        <f>'[6]Állami előzetes 2008 '!C43</f>
        <v>868</v>
      </c>
      <c r="H65" s="488"/>
      <c r="I65" s="488">
        <f>'[6]Állami előzetes 2008 '!E43</f>
        <v>114410000</v>
      </c>
      <c r="J65" s="483"/>
      <c r="K65" s="483"/>
      <c r="L65" s="715"/>
    </row>
    <row r="66" spans="1:12" ht="15" customHeight="1">
      <c r="A66" s="511" t="s">
        <v>389</v>
      </c>
      <c r="B66" s="507"/>
      <c r="C66" s="510" t="s">
        <v>449</v>
      </c>
      <c r="D66" s="512"/>
      <c r="E66" s="513"/>
      <c r="F66" s="509"/>
      <c r="G66" s="488">
        <f>'[6]Állami előzetes 2008 '!C44</f>
        <v>1779</v>
      </c>
      <c r="H66" s="488"/>
      <c r="I66" s="488">
        <f>'[6]Állami előzetes 2008 '!E44</f>
        <v>266220000</v>
      </c>
      <c r="J66" s="483"/>
      <c r="K66" s="483"/>
      <c r="L66" s="715"/>
    </row>
    <row r="67" spans="1:12" ht="15" customHeight="1">
      <c r="A67" s="511" t="s">
        <v>390</v>
      </c>
      <c r="B67" s="507"/>
      <c r="C67" s="510" t="s">
        <v>450</v>
      </c>
      <c r="D67" s="512"/>
      <c r="E67" s="513"/>
      <c r="F67" s="509"/>
      <c r="G67" s="488">
        <f>'[6]Állami előzetes 2008 '!C56</f>
        <v>1492</v>
      </c>
      <c r="H67" s="488"/>
      <c r="I67" s="488">
        <f>'[6]Állami előzetes 2008 '!E56</f>
        <v>85425000</v>
      </c>
      <c r="J67" s="483"/>
      <c r="K67" s="483"/>
      <c r="L67" s="715"/>
    </row>
    <row r="68" spans="1:12" ht="15" customHeight="1">
      <c r="A68" s="656" t="s">
        <v>391</v>
      </c>
      <c r="B68" s="657"/>
      <c r="C68" s="658" t="s">
        <v>451</v>
      </c>
      <c r="D68" s="659"/>
      <c r="E68" s="660"/>
      <c r="F68" s="661"/>
      <c r="G68" s="662">
        <f>'[6]Állami előzetes 2008 '!C57</f>
        <v>1756</v>
      </c>
      <c r="H68" s="662"/>
      <c r="I68" s="662">
        <f>'[6]Állami előzetes 2008 '!E57</f>
        <v>131325000</v>
      </c>
      <c r="J68" s="561"/>
      <c r="K68" s="561"/>
      <c r="L68" s="716"/>
    </row>
    <row r="69" spans="1:12" ht="12.75">
      <c r="A69" s="650" t="s">
        <v>392</v>
      </c>
      <c r="B69" s="651" t="s">
        <v>195</v>
      </c>
      <c r="C69" s="651"/>
      <c r="D69" s="652">
        <f>'[6]Állami előzetes 2007'!C41</f>
        <v>4114</v>
      </c>
      <c r="E69" s="653">
        <f>'[6]Állami előzetes 2007'!D41</f>
        <v>262000</v>
      </c>
      <c r="F69" s="654">
        <f>E69*D69</f>
        <v>1077868000</v>
      </c>
      <c r="G69" s="655"/>
      <c r="H69" s="655"/>
      <c r="I69" s="655"/>
      <c r="J69" s="573"/>
      <c r="K69" s="573"/>
      <c r="L69" s="717">
        <f>SUM(I73:I77)-SUM(F69:F72,F78:F79)</f>
        <v>-176736000</v>
      </c>
    </row>
    <row r="70" spans="1:12" ht="25.5">
      <c r="A70" s="518" t="s">
        <v>452</v>
      </c>
      <c r="B70" s="510" t="s">
        <v>186</v>
      </c>
      <c r="C70" s="510"/>
      <c r="D70" s="520"/>
      <c r="E70" s="508"/>
      <c r="F70" s="488">
        <f>'[6]Állami előzetes 2007'!K54</f>
        <v>126990000</v>
      </c>
      <c r="G70" s="509"/>
      <c r="H70" s="509"/>
      <c r="I70" s="509"/>
      <c r="J70" s="483"/>
      <c r="K70" s="483"/>
      <c r="L70" s="715"/>
    </row>
    <row r="71" spans="1:12" ht="25.5">
      <c r="A71" s="518" t="s">
        <v>453</v>
      </c>
      <c r="B71" s="510" t="s">
        <v>186</v>
      </c>
      <c r="C71" s="510"/>
      <c r="D71" s="520"/>
      <c r="E71" s="508"/>
      <c r="F71" s="488">
        <f>'[6]Állami előzetes 2007'!K55</f>
        <v>140760000</v>
      </c>
      <c r="G71" s="509"/>
      <c r="H71" s="509"/>
      <c r="I71" s="509"/>
      <c r="J71" s="483"/>
      <c r="K71" s="483"/>
      <c r="L71" s="715"/>
    </row>
    <row r="72" spans="1:12" ht="25.5">
      <c r="A72" s="518" t="s">
        <v>454</v>
      </c>
      <c r="B72" s="510" t="s">
        <v>186</v>
      </c>
      <c r="C72" s="510"/>
      <c r="D72" s="520"/>
      <c r="E72" s="508"/>
      <c r="F72" s="488">
        <f>'[6]Állami előzetes 2007'!K56</f>
        <v>255340000</v>
      </c>
      <c r="G72" s="509"/>
      <c r="H72" s="509"/>
      <c r="I72" s="509"/>
      <c r="J72" s="483"/>
      <c r="K72" s="483"/>
      <c r="L72" s="715"/>
    </row>
    <row r="73" spans="1:12" ht="15" customHeight="1">
      <c r="A73" s="518" t="s">
        <v>393</v>
      </c>
      <c r="B73" s="507"/>
      <c r="C73" s="510" t="s">
        <v>455</v>
      </c>
      <c r="D73" s="521"/>
      <c r="E73" s="513"/>
      <c r="F73" s="509"/>
      <c r="G73" s="488">
        <f>'[6]Állami előzetes 2008 '!C45</f>
        <v>1660.8</v>
      </c>
      <c r="H73" s="488"/>
      <c r="I73" s="488">
        <f>'[6]Állami előzetes 2008 '!E45</f>
        <v>234940000</v>
      </c>
      <c r="J73" s="483"/>
      <c r="K73" s="483"/>
      <c r="L73" s="715"/>
    </row>
    <row r="74" spans="1:12" ht="15" customHeight="1">
      <c r="A74" s="518" t="s">
        <v>394</v>
      </c>
      <c r="B74" s="507"/>
      <c r="C74" s="510" t="s">
        <v>456</v>
      </c>
      <c r="D74" s="521"/>
      <c r="E74" s="513"/>
      <c r="F74" s="509"/>
      <c r="G74" s="488">
        <f>'[6]Állami előzetes 2008 '!C46</f>
        <v>1781.6000000000001</v>
      </c>
      <c r="H74" s="488"/>
      <c r="I74" s="488">
        <f>'[6]Állami előzetes 2008 '!E46</f>
        <v>271490000</v>
      </c>
      <c r="J74" s="483"/>
      <c r="K74" s="483"/>
      <c r="L74" s="715"/>
    </row>
    <row r="75" spans="1:12" ht="15" customHeight="1">
      <c r="A75" s="518" t="s">
        <v>395</v>
      </c>
      <c r="B75" s="507"/>
      <c r="C75" s="510" t="s">
        <v>457</v>
      </c>
      <c r="D75" s="521"/>
      <c r="E75" s="513"/>
      <c r="F75" s="509"/>
      <c r="G75" s="488">
        <f>'[6]Állami előzetes 2008 '!C47</f>
        <v>2728.2000000000003</v>
      </c>
      <c r="H75" s="488"/>
      <c r="I75" s="488">
        <f>'[6]Állami előzetes 2008 '!E47</f>
        <v>492320000</v>
      </c>
      <c r="J75" s="483"/>
      <c r="K75" s="483"/>
      <c r="L75" s="715"/>
    </row>
    <row r="76" spans="1:12" ht="15" customHeight="1">
      <c r="A76" s="518" t="s">
        <v>458</v>
      </c>
      <c r="B76" s="507"/>
      <c r="C76" s="510" t="s">
        <v>459</v>
      </c>
      <c r="D76" s="521"/>
      <c r="E76" s="513"/>
      <c r="F76" s="509"/>
      <c r="G76" s="488">
        <f>'[6]Állami előzetes 2008 '!C58</f>
        <v>3010.5</v>
      </c>
      <c r="H76" s="488"/>
      <c r="I76" s="488">
        <f>'[6]Állami előzetes 2008 '!E58</f>
        <v>213010000</v>
      </c>
      <c r="J76" s="483"/>
      <c r="K76" s="483"/>
      <c r="L76" s="715"/>
    </row>
    <row r="77" spans="1:12" ht="15" customHeight="1">
      <c r="A77" s="518" t="s">
        <v>460</v>
      </c>
      <c r="B77" s="507"/>
      <c r="C77" s="510" t="s">
        <v>461</v>
      </c>
      <c r="D77" s="521"/>
      <c r="E77" s="513"/>
      <c r="F77" s="509"/>
      <c r="G77" s="488">
        <f>'[6]Állami előzetes 2008 '!C59</f>
        <v>3004.7</v>
      </c>
      <c r="H77" s="488"/>
      <c r="I77" s="488">
        <f>'[6]Állami előzetes 2008 '!E59</f>
        <v>271150000</v>
      </c>
      <c r="J77" s="483"/>
      <c r="K77" s="483"/>
      <c r="L77" s="715"/>
    </row>
    <row r="78" spans="1:12" ht="15" customHeight="1">
      <c r="A78" s="518" t="s">
        <v>196</v>
      </c>
      <c r="B78" s="507"/>
      <c r="C78" s="507"/>
      <c r="D78" s="520">
        <f>SUM('[6]Állami előzetes 2007'!C42)</f>
        <v>16</v>
      </c>
      <c r="E78" s="508">
        <f>'[6]Állami előzetes 2007'!D42</f>
        <v>524000</v>
      </c>
      <c r="F78" s="488">
        <f>E78*D78</f>
        <v>8384000</v>
      </c>
      <c r="G78" s="509"/>
      <c r="H78" s="509"/>
      <c r="I78" s="509"/>
      <c r="J78" s="483"/>
      <c r="K78" s="483"/>
      <c r="L78" s="715"/>
    </row>
    <row r="79" spans="1:12" ht="39" customHeight="1">
      <c r="A79" s="491" t="s">
        <v>396</v>
      </c>
      <c r="B79" s="522" t="s">
        <v>195</v>
      </c>
      <c r="C79" s="490"/>
      <c r="D79" s="520">
        <f>'[6]Állami előzetes 2007'!C43</f>
        <v>96</v>
      </c>
      <c r="E79" s="508">
        <f>'[6]Állami előzetes 2007'!D43</f>
        <v>524000</v>
      </c>
      <c r="F79" s="488">
        <f>E79*D79</f>
        <v>50304000</v>
      </c>
      <c r="G79" s="509"/>
      <c r="H79" s="509"/>
      <c r="I79" s="509"/>
      <c r="J79" s="483"/>
      <c r="K79" s="483"/>
      <c r="L79" s="715"/>
    </row>
    <row r="80" spans="1:12" ht="25.5">
      <c r="A80" s="519" t="s">
        <v>197</v>
      </c>
      <c r="B80" s="510" t="s">
        <v>198</v>
      </c>
      <c r="C80" s="507"/>
      <c r="D80" s="520">
        <f>'[6]Állami előzetes 2007'!C44</f>
        <v>1046.6666666666667</v>
      </c>
      <c r="E80" s="508">
        <f>'[6]Állami előzetes 2007'!D44</f>
        <v>210000</v>
      </c>
      <c r="F80" s="488">
        <f>E80*D80</f>
        <v>219800000.00000003</v>
      </c>
      <c r="G80" s="509"/>
      <c r="H80" s="509"/>
      <c r="I80" s="509"/>
      <c r="J80" s="483"/>
      <c r="K80" s="483"/>
      <c r="L80" s="715">
        <f>SUM(I82:I85)-SUM(F80:F81)</f>
        <v>-32290000</v>
      </c>
    </row>
    <row r="81" spans="1:12" ht="25.5">
      <c r="A81" s="519" t="s">
        <v>462</v>
      </c>
      <c r="B81" s="510" t="s">
        <v>186</v>
      </c>
      <c r="C81" s="507"/>
      <c r="D81" s="520"/>
      <c r="E81" s="508"/>
      <c r="F81" s="488">
        <f>SUM('[6]Állami előzetes 2007'!K57:K58)</f>
        <v>112880000</v>
      </c>
      <c r="G81" s="509"/>
      <c r="H81" s="509"/>
      <c r="I81" s="509"/>
      <c r="J81" s="483"/>
      <c r="K81" s="483"/>
      <c r="L81" s="715"/>
    </row>
    <row r="82" spans="1:12" ht="29.25" customHeight="1">
      <c r="A82" s="518" t="s">
        <v>397</v>
      </c>
      <c r="B82" s="507"/>
      <c r="C82" s="510" t="s">
        <v>463</v>
      </c>
      <c r="D82" s="521"/>
      <c r="E82" s="513"/>
      <c r="F82" s="509"/>
      <c r="G82" s="488">
        <f>SUM('[6]Állami előzetes 2008 '!C48)</f>
        <v>667.3</v>
      </c>
      <c r="H82" s="488"/>
      <c r="I82" s="488">
        <f>'[6]Állami előzetes 2008 '!E48</f>
        <v>82280000</v>
      </c>
      <c r="J82" s="483"/>
      <c r="K82" s="483"/>
      <c r="L82" s="715"/>
    </row>
    <row r="83" spans="1:12" ht="27" customHeight="1">
      <c r="A83" s="518" t="s">
        <v>398</v>
      </c>
      <c r="B83" s="507"/>
      <c r="C83" s="510" t="s">
        <v>464</v>
      </c>
      <c r="D83" s="521"/>
      <c r="E83" s="513"/>
      <c r="F83" s="509"/>
      <c r="G83" s="488">
        <f>SUM('[6]Állami előzetes 2008 '!C49)</f>
        <v>880.4</v>
      </c>
      <c r="H83" s="488"/>
      <c r="I83" s="488">
        <f>'[6]Állami előzetes 2008 '!E49</f>
        <v>116790000</v>
      </c>
      <c r="J83" s="483"/>
      <c r="K83" s="483"/>
      <c r="L83" s="715"/>
    </row>
    <row r="84" spans="1:12" ht="38.25" customHeight="1">
      <c r="A84" s="518" t="s">
        <v>465</v>
      </c>
      <c r="B84" s="507"/>
      <c r="C84" s="510" t="s">
        <v>466</v>
      </c>
      <c r="D84" s="521"/>
      <c r="E84" s="513"/>
      <c r="F84" s="509"/>
      <c r="G84" s="488">
        <f>'[6]Állami előzetes 2008 '!C60</f>
        <v>1389</v>
      </c>
      <c r="H84" s="488"/>
      <c r="I84" s="488">
        <f>'[6]Állami előzetes 2008 '!E60</f>
        <v>85595000</v>
      </c>
      <c r="J84" s="483"/>
      <c r="K84" s="483"/>
      <c r="L84" s="715"/>
    </row>
    <row r="85" spans="1:12" ht="40.5" customHeight="1">
      <c r="A85" s="518" t="s">
        <v>467</v>
      </c>
      <c r="B85" s="507"/>
      <c r="C85" s="510" t="s">
        <v>468</v>
      </c>
      <c r="D85" s="521"/>
      <c r="E85" s="513"/>
      <c r="F85" s="509"/>
      <c r="G85" s="488">
        <f>'[6]Állami előzetes 2008 '!C61</f>
        <v>237</v>
      </c>
      <c r="H85" s="488"/>
      <c r="I85" s="488">
        <f>'[6]Állami előzetes 2008 '!E61</f>
        <v>15725000</v>
      </c>
      <c r="J85" s="483"/>
      <c r="K85" s="483"/>
      <c r="L85" s="715"/>
    </row>
    <row r="86" spans="1:12" ht="15" customHeight="1">
      <c r="A86" s="506" t="s">
        <v>199</v>
      </c>
      <c r="B86" s="507"/>
      <c r="C86" s="507"/>
      <c r="D86" s="520"/>
      <c r="E86" s="508"/>
      <c r="F86" s="488"/>
      <c r="G86" s="488"/>
      <c r="H86" s="488"/>
      <c r="I86" s="488"/>
      <c r="J86" s="483"/>
      <c r="K86" s="483"/>
      <c r="L86" s="484"/>
    </row>
    <row r="87" spans="1:12" ht="15" customHeight="1">
      <c r="A87" s="496" t="s">
        <v>399</v>
      </c>
      <c r="B87" s="477" t="s">
        <v>200</v>
      </c>
      <c r="C87" s="477" t="s">
        <v>200</v>
      </c>
      <c r="D87" s="520">
        <f>'[6]Állami előzetes 2007'!C61</f>
        <v>860.3333333333333</v>
      </c>
      <c r="E87" s="508">
        <f>'[6]Állami előzetes 2007'!D61</f>
        <v>40000</v>
      </c>
      <c r="F87" s="488">
        <f aca="true" t="shared" si="5" ref="F87:F104">E87*D87</f>
        <v>34413333.33333333</v>
      </c>
      <c r="G87" s="488">
        <f>'[6]Állami előzetes 2008 '!C72</f>
        <v>929.3333333333333</v>
      </c>
      <c r="H87" s="488">
        <f>'[6]Állami előzetes 2008 '!D72</f>
        <v>40000</v>
      </c>
      <c r="I87" s="488">
        <f>G87*H87</f>
        <v>37173333.33333333</v>
      </c>
      <c r="J87" s="483">
        <f aca="true" t="shared" si="6" ref="J87:K91">((G87/D87)-1)*100</f>
        <v>8.020147229755903</v>
      </c>
      <c r="K87" s="483">
        <f t="shared" si="6"/>
        <v>0</v>
      </c>
      <c r="L87" s="484">
        <f>I87-F87</f>
        <v>2760000</v>
      </c>
    </row>
    <row r="88" spans="1:12" ht="27.75" customHeight="1">
      <c r="A88" s="523" t="s">
        <v>201</v>
      </c>
      <c r="B88" s="477" t="s">
        <v>202</v>
      </c>
      <c r="C88" s="477" t="s">
        <v>202</v>
      </c>
      <c r="D88" s="520">
        <f>'[6]Állami előzetes 2007'!C63</f>
        <v>131.66666666666669</v>
      </c>
      <c r="E88" s="508">
        <f>'[6]Állami előzetes 2007'!D63</f>
        <v>112000</v>
      </c>
      <c r="F88" s="488">
        <f t="shared" si="5"/>
        <v>14746666.666666668</v>
      </c>
      <c r="G88" s="488">
        <f>'[6]Állami előzetes 2008 '!C74</f>
        <v>154</v>
      </c>
      <c r="H88" s="488">
        <f>'[6]Állami előzetes 2008 '!D74</f>
        <v>112000</v>
      </c>
      <c r="I88" s="488">
        <f>G88*H88</f>
        <v>17248000</v>
      </c>
      <c r="J88" s="483">
        <f t="shared" si="6"/>
        <v>16.962025316455676</v>
      </c>
      <c r="K88" s="483">
        <f t="shared" si="6"/>
        <v>0</v>
      </c>
      <c r="L88" s="484">
        <f>I88-F88</f>
        <v>2501333.333333332</v>
      </c>
    </row>
    <row r="89" spans="1:12" ht="25.5">
      <c r="A89" s="524" t="s">
        <v>203</v>
      </c>
      <c r="B89" s="477" t="s">
        <v>204</v>
      </c>
      <c r="C89" s="477" t="s">
        <v>204</v>
      </c>
      <c r="D89" s="520">
        <f>'[6]Állami előzetes 2007'!C64</f>
        <v>266.33333333333337</v>
      </c>
      <c r="E89" s="508">
        <f>'[6]Állami előzetes 2007'!D64</f>
        <v>156800</v>
      </c>
      <c r="F89" s="488">
        <f t="shared" si="5"/>
        <v>41761066.66666667</v>
      </c>
      <c r="G89" s="488">
        <f>'[6]Állami előzetes 2008 '!C75</f>
        <v>241.66666666666669</v>
      </c>
      <c r="H89" s="488">
        <f>'[6]Állami előzetes 2008 '!D75</f>
        <v>156800</v>
      </c>
      <c r="I89" s="488">
        <f>G89*H89</f>
        <v>37893333.333333336</v>
      </c>
      <c r="J89" s="483">
        <f t="shared" si="6"/>
        <v>-9.261576971214025</v>
      </c>
      <c r="K89" s="483">
        <f t="shared" si="6"/>
        <v>0</v>
      </c>
      <c r="L89" s="484">
        <f>I89-F89</f>
        <v>-3867733.333333336</v>
      </c>
    </row>
    <row r="90" spans="1:12" ht="25.5" customHeight="1">
      <c r="A90" s="524" t="s">
        <v>205</v>
      </c>
      <c r="B90" s="477" t="s">
        <v>206</v>
      </c>
      <c r="C90" s="477" t="s">
        <v>206</v>
      </c>
      <c r="D90" s="520">
        <f>'[6]Állami előzetes 2007'!C65</f>
        <v>270.6666666666667</v>
      </c>
      <c r="E90" s="508">
        <f>'[6]Állami előzetes 2007'!D65</f>
        <v>67200</v>
      </c>
      <c r="F90" s="488">
        <f t="shared" si="5"/>
        <v>18188800</v>
      </c>
      <c r="G90" s="488">
        <f>'[6]Állami előzetes 2008 '!C76</f>
        <v>207.66666666666666</v>
      </c>
      <c r="H90" s="488">
        <f>'[6]Állami előzetes 2008 '!D76</f>
        <v>67200</v>
      </c>
      <c r="I90" s="488">
        <f>G90*H90</f>
        <v>13955200</v>
      </c>
      <c r="J90" s="483">
        <f t="shared" si="6"/>
        <v>-23.275862068965523</v>
      </c>
      <c r="K90" s="483">
        <f t="shared" si="6"/>
        <v>0</v>
      </c>
      <c r="L90" s="484">
        <f>I90-F90</f>
        <v>-4233600</v>
      </c>
    </row>
    <row r="91" spans="1:12" ht="39" customHeight="1">
      <c r="A91" s="523" t="s">
        <v>207</v>
      </c>
      <c r="B91" s="477" t="s">
        <v>208</v>
      </c>
      <c r="C91" s="477" t="s">
        <v>208</v>
      </c>
      <c r="D91" s="520">
        <f>'[6]Állami előzetes 2007'!C66</f>
        <v>803.3333333333333</v>
      </c>
      <c r="E91" s="508">
        <f>'[6]Állami előzetes 2007'!D66</f>
        <v>22400</v>
      </c>
      <c r="F91" s="488">
        <f t="shared" si="5"/>
        <v>17994666.666666664</v>
      </c>
      <c r="G91" s="488">
        <f>'[6]Állami előzetes 2008 '!C77</f>
        <v>891.3333333333333</v>
      </c>
      <c r="H91" s="488">
        <f>'[6]Állami előzetes 2008 '!D77</f>
        <v>22400</v>
      </c>
      <c r="I91" s="488">
        <f>G91*H91</f>
        <v>19965866.666666664</v>
      </c>
      <c r="J91" s="483">
        <f t="shared" si="6"/>
        <v>10.954356846473035</v>
      </c>
      <c r="K91" s="483">
        <f t="shared" si="6"/>
        <v>0</v>
      </c>
      <c r="L91" s="484">
        <f>I91-F91</f>
        <v>1971200</v>
      </c>
    </row>
    <row r="92" spans="1:12" s="5" customFormat="1" ht="15" customHeight="1">
      <c r="A92" s="525" t="s">
        <v>96</v>
      </c>
      <c r="B92" s="515" t="s">
        <v>210</v>
      </c>
      <c r="C92" s="515"/>
      <c r="D92" s="526"/>
      <c r="E92" s="495"/>
      <c r="F92" s="504"/>
      <c r="G92" s="504"/>
      <c r="H92" s="504"/>
      <c r="I92" s="504"/>
      <c r="J92" s="483"/>
      <c r="K92" s="483"/>
      <c r="L92" s="715">
        <f>SUM(I97:I101)-SUM(F93:F96)</f>
        <v>-7978333.333333336</v>
      </c>
    </row>
    <row r="93" spans="1:12" ht="27" customHeight="1">
      <c r="A93" s="527" t="s">
        <v>469</v>
      </c>
      <c r="B93" s="510" t="s">
        <v>211</v>
      </c>
      <c r="C93" s="510"/>
      <c r="D93" s="520">
        <f>'[6]Állami előzetes 2007'!C68</f>
        <v>262.6666666666667</v>
      </c>
      <c r="E93" s="508">
        <f>'[6]Állami előzetes 2007'!D68</f>
        <v>105000</v>
      </c>
      <c r="F93" s="488">
        <f t="shared" si="5"/>
        <v>27580000.000000004</v>
      </c>
      <c r="G93" s="509"/>
      <c r="H93" s="509"/>
      <c r="I93" s="509"/>
      <c r="J93" s="483"/>
      <c r="K93" s="483"/>
      <c r="L93" s="715"/>
    </row>
    <row r="94" spans="1:12" ht="29.25" customHeight="1">
      <c r="A94" s="519" t="s">
        <v>470</v>
      </c>
      <c r="B94" s="510" t="s">
        <v>212</v>
      </c>
      <c r="C94" s="510"/>
      <c r="D94" s="520">
        <f>'[6]Állami előzetes 2007'!C69</f>
        <v>301.5</v>
      </c>
      <c r="E94" s="508">
        <f>'[6]Állami előzetes 2007'!D69</f>
        <v>50000</v>
      </c>
      <c r="F94" s="488">
        <f t="shared" si="5"/>
        <v>15075000</v>
      </c>
      <c r="G94" s="509"/>
      <c r="H94" s="509"/>
      <c r="I94" s="509"/>
      <c r="J94" s="483"/>
      <c r="K94" s="483"/>
      <c r="L94" s="715"/>
    </row>
    <row r="95" spans="1:12" ht="28.5" customHeight="1">
      <c r="A95" s="527" t="s">
        <v>471</v>
      </c>
      <c r="B95" s="510" t="s">
        <v>211</v>
      </c>
      <c r="C95" s="510"/>
      <c r="D95" s="520">
        <f>'[6]Állami előzetes 2007'!C71</f>
        <v>106.66666666666667</v>
      </c>
      <c r="E95" s="508">
        <f>'[6]Állami előzetes 2007'!D71</f>
        <v>105000</v>
      </c>
      <c r="F95" s="488">
        <f t="shared" si="5"/>
        <v>11200000</v>
      </c>
      <c r="G95" s="509"/>
      <c r="H95" s="509"/>
      <c r="I95" s="509"/>
      <c r="J95" s="483"/>
      <c r="K95" s="483"/>
      <c r="L95" s="715"/>
    </row>
    <row r="96" spans="1:12" ht="30" customHeight="1">
      <c r="A96" s="519" t="s">
        <v>472</v>
      </c>
      <c r="B96" s="510" t="s">
        <v>212</v>
      </c>
      <c r="C96" s="510"/>
      <c r="D96" s="520">
        <f>'[6]Állami előzetes 2007'!C72</f>
        <v>316.5</v>
      </c>
      <c r="E96" s="508">
        <f>'[6]Állami előzetes 2007'!D72</f>
        <v>40000</v>
      </c>
      <c r="F96" s="488">
        <f t="shared" si="5"/>
        <v>12660000</v>
      </c>
      <c r="G96" s="509"/>
      <c r="H96" s="509"/>
      <c r="I96" s="509"/>
      <c r="J96" s="483"/>
      <c r="K96" s="483"/>
      <c r="L96" s="715"/>
    </row>
    <row r="97" spans="1:12" ht="16.5" customHeight="1">
      <c r="A97" s="528" t="s">
        <v>473</v>
      </c>
      <c r="B97" s="510"/>
      <c r="C97" s="477" t="s">
        <v>474</v>
      </c>
      <c r="D97" s="521"/>
      <c r="E97" s="513"/>
      <c r="F97" s="509"/>
      <c r="G97" s="488">
        <f>'[6]Állami előzetes 2008 '!C79</f>
        <v>267.3333333333333</v>
      </c>
      <c r="H97" s="488">
        <f>'[6]Állami előzetes 2008 '!D79</f>
        <v>105000</v>
      </c>
      <c r="I97" s="488">
        <f>G97*H97</f>
        <v>28069999.999999996</v>
      </c>
      <c r="J97" s="483"/>
      <c r="K97" s="483"/>
      <c r="L97" s="715"/>
    </row>
    <row r="98" spans="1:12" ht="39.75" customHeight="1">
      <c r="A98" s="529" t="s">
        <v>475</v>
      </c>
      <c r="B98" s="510"/>
      <c r="C98" s="510" t="s">
        <v>476</v>
      </c>
      <c r="D98" s="521"/>
      <c r="E98" s="513"/>
      <c r="F98" s="509"/>
      <c r="G98" s="488">
        <f>'[6]Állami előzetes 2008 '!C80</f>
        <v>330.6666666666667</v>
      </c>
      <c r="H98" s="488">
        <f>'[6]Állami előzetes 2008 '!D80</f>
        <v>40000</v>
      </c>
      <c r="I98" s="488">
        <f>G98*H98</f>
        <v>13226666.666666668</v>
      </c>
      <c r="J98" s="483"/>
      <c r="K98" s="483"/>
      <c r="L98" s="715"/>
    </row>
    <row r="99" spans="1:12" ht="38.25">
      <c r="A99" s="529" t="s">
        <v>477</v>
      </c>
      <c r="B99" s="510"/>
      <c r="C99" s="510" t="s">
        <v>478</v>
      </c>
      <c r="D99" s="521"/>
      <c r="E99" s="513"/>
      <c r="F99" s="509"/>
      <c r="G99" s="488">
        <f>'[6]Állami előzetes 2008 '!C81</f>
        <v>216</v>
      </c>
      <c r="H99" s="488">
        <f>'[6]Állami előzetes 2008 '!D81</f>
        <v>20000</v>
      </c>
      <c r="I99" s="488">
        <f>G99*H99</f>
        <v>4320000</v>
      </c>
      <c r="J99" s="483"/>
      <c r="K99" s="483"/>
      <c r="L99" s="715"/>
    </row>
    <row r="100" spans="1:12" ht="30" customHeight="1">
      <c r="A100" s="518" t="s">
        <v>479</v>
      </c>
      <c r="B100" s="510"/>
      <c r="C100" s="530" t="s">
        <v>480</v>
      </c>
      <c r="D100" s="521"/>
      <c r="E100" s="513"/>
      <c r="F100" s="509"/>
      <c r="G100" s="488">
        <f>'[6]Állami előzetes 2008 '!C62</f>
        <v>402.5</v>
      </c>
      <c r="H100" s="488"/>
      <c r="I100" s="488">
        <f>'[6]Állami előzetes 2008 '!E62</f>
        <v>7310000</v>
      </c>
      <c r="J100" s="483"/>
      <c r="K100" s="483"/>
      <c r="L100" s="715"/>
    </row>
    <row r="101" spans="1:12" ht="39" customHeight="1">
      <c r="A101" s="518" t="s">
        <v>481</v>
      </c>
      <c r="B101" s="510"/>
      <c r="C101" s="531" t="s">
        <v>482</v>
      </c>
      <c r="D101" s="521"/>
      <c r="E101" s="513"/>
      <c r="F101" s="509"/>
      <c r="G101" s="488">
        <f>'[6]Állami előzetes 2008 '!C63</f>
        <v>827.6</v>
      </c>
      <c r="H101" s="488"/>
      <c r="I101" s="488">
        <f>'[6]Állami előzetes 2008 '!E63</f>
        <v>5610000</v>
      </c>
      <c r="J101" s="483"/>
      <c r="K101" s="483"/>
      <c r="L101" s="715"/>
    </row>
    <row r="102" spans="1:12" s="4" customFormat="1" ht="15" customHeight="1">
      <c r="A102" s="494" t="s">
        <v>213</v>
      </c>
      <c r="B102" s="507" t="s">
        <v>214</v>
      </c>
      <c r="C102" s="507"/>
      <c r="D102" s="532"/>
      <c r="E102" s="517"/>
      <c r="F102" s="488">
        <f t="shared" si="5"/>
        <v>0</v>
      </c>
      <c r="G102" s="488"/>
      <c r="H102" s="488"/>
      <c r="I102" s="488"/>
      <c r="J102" s="483"/>
      <c r="K102" s="483"/>
      <c r="L102" s="715">
        <f>SUM(I105:I107)-SUM(F103:F104)</f>
        <v>-97042000</v>
      </c>
    </row>
    <row r="103" spans="1:12" ht="15" customHeight="1">
      <c r="A103" s="485" t="s">
        <v>400</v>
      </c>
      <c r="B103" s="510" t="s">
        <v>215</v>
      </c>
      <c r="C103" s="510"/>
      <c r="D103" s="520">
        <f>'[6]Állami előzetes 2007'!C74</f>
        <v>747.6666666666666</v>
      </c>
      <c r="E103" s="508">
        <f>'[6]Állami előzetes 2007'!D74</f>
        <v>318000</v>
      </c>
      <c r="F103" s="488">
        <f t="shared" si="5"/>
        <v>237758000</v>
      </c>
      <c r="G103" s="509"/>
      <c r="H103" s="509"/>
      <c r="I103" s="509"/>
      <c r="J103" s="483"/>
      <c r="K103" s="483"/>
      <c r="L103" s="715"/>
    </row>
    <row r="104" spans="1:12" ht="26.25" customHeight="1">
      <c r="A104" s="527" t="s">
        <v>401</v>
      </c>
      <c r="B104" s="510" t="s">
        <v>216</v>
      </c>
      <c r="C104" s="510"/>
      <c r="D104" s="508">
        <f>'[6]Állami előzetes 2007'!C75</f>
        <v>145</v>
      </c>
      <c r="E104" s="508">
        <f>'[6]Állami előzetes 2007'!D75</f>
        <v>730000</v>
      </c>
      <c r="F104" s="488">
        <f t="shared" si="5"/>
        <v>105850000</v>
      </c>
      <c r="G104" s="509"/>
      <c r="H104" s="509"/>
      <c r="I104" s="509"/>
      <c r="J104" s="483"/>
      <c r="K104" s="483"/>
      <c r="L104" s="715"/>
    </row>
    <row r="105" spans="1:12" ht="16.5" customHeight="1">
      <c r="A105" s="528" t="s">
        <v>402</v>
      </c>
      <c r="B105" s="510"/>
      <c r="C105" s="477" t="s">
        <v>483</v>
      </c>
      <c r="D105" s="513"/>
      <c r="E105" s="513"/>
      <c r="F105" s="509"/>
      <c r="G105" s="488">
        <f>'[6]Állami előzetes 2008 '!C83</f>
        <v>455.3333333333333</v>
      </c>
      <c r="H105" s="488">
        <f>'[6]Állami előzetes 2008 '!D83</f>
        <v>318000</v>
      </c>
      <c r="I105" s="488">
        <f>G105*H105</f>
        <v>144796000</v>
      </c>
      <c r="J105" s="483"/>
      <c r="K105" s="483"/>
      <c r="L105" s="715"/>
    </row>
    <row r="106" spans="1:12" ht="26.25" customHeight="1">
      <c r="A106" s="529" t="s">
        <v>403</v>
      </c>
      <c r="B106" s="510"/>
      <c r="C106" s="477" t="s">
        <v>216</v>
      </c>
      <c r="D106" s="513"/>
      <c r="E106" s="513"/>
      <c r="F106" s="509"/>
      <c r="G106" s="488">
        <f>'[6]Állami előzetes 2008 '!C84</f>
        <v>94</v>
      </c>
      <c r="H106" s="488">
        <f>'[6]Állami előzetes 2008 '!D84</f>
        <v>730000</v>
      </c>
      <c r="I106" s="488">
        <f>G106*H106</f>
        <v>68620000</v>
      </c>
      <c r="J106" s="483"/>
      <c r="K106" s="483"/>
      <c r="L106" s="715"/>
    </row>
    <row r="107" spans="1:12" ht="32.25" customHeight="1">
      <c r="A107" s="533" t="s">
        <v>484</v>
      </c>
      <c r="B107" s="510"/>
      <c r="C107" s="531" t="s">
        <v>485</v>
      </c>
      <c r="D107" s="513"/>
      <c r="E107" s="513"/>
      <c r="F107" s="509"/>
      <c r="G107" s="488">
        <f>'[6]Állami előzetes 2008 '!C64</f>
        <v>750</v>
      </c>
      <c r="H107" s="488"/>
      <c r="I107" s="488">
        <f>'[6]Állami előzetes 2008 '!E64</f>
        <v>33150000</v>
      </c>
      <c r="J107" s="483"/>
      <c r="K107" s="483"/>
      <c r="L107" s="715"/>
    </row>
    <row r="108" spans="1:12" s="4" customFormat="1" ht="19.5" customHeight="1">
      <c r="A108" s="534" t="s">
        <v>95</v>
      </c>
      <c r="B108" s="507" t="s">
        <v>218</v>
      </c>
      <c r="C108" s="507" t="s">
        <v>218</v>
      </c>
      <c r="D108" s="517"/>
      <c r="E108" s="517"/>
      <c r="F108" s="488"/>
      <c r="G108" s="488"/>
      <c r="H108" s="488"/>
      <c r="I108" s="488"/>
      <c r="J108" s="483"/>
      <c r="K108" s="483"/>
      <c r="L108" s="715">
        <f>SUM(I109,I111,I113,I115,I117:I118)-SUM(F109:F116)</f>
        <v>-159338667.6666667</v>
      </c>
    </row>
    <row r="109" spans="1:12" ht="24" customHeight="1">
      <c r="A109" s="535" t="s">
        <v>486</v>
      </c>
      <c r="B109" s="510" t="s">
        <v>219</v>
      </c>
      <c r="C109" s="510" t="s">
        <v>219</v>
      </c>
      <c r="D109" s="330">
        <f>'[6]Állami előzetes 2007'!C77</f>
        <v>21.333333333333332</v>
      </c>
      <c r="E109" s="330">
        <f>'[6]Állami előzetes 2007'!D77</f>
        <v>464000</v>
      </c>
      <c r="F109" s="488">
        <f aca="true" t="shared" si="7" ref="F109:F114">E109*D109</f>
        <v>9898666.666666666</v>
      </c>
      <c r="G109" s="488">
        <f>'[6]Állami előzetes 2008 '!C86+'[6]Állami előzetes 2008 '!C91</f>
        <v>30</v>
      </c>
      <c r="H109" s="488">
        <f>'[6]Állami előzetes 2008 '!D86</f>
        <v>240000</v>
      </c>
      <c r="I109" s="488">
        <f>G109*H109</f>
        <v>7200000</v>
      </c>
      <c r="J109" s="483"/>
      <c r="K109" s="483"/>
      <c r="L109" s="715"/>
    </row>
    <row r="110" spans="1:12" ht="24" customHeight="1">
      <c r="A110" s="536" t="s">
        <v>487</v>
      </c>
      <c r="B110" s="510" t="s">
        <v>220</v>
      </c>
      <c r="C110" s="510" t="s">
        <v>220</v>
      </c>
      <c r="D110" s="330">
        <f>'[6]Állami előzetes 2007'!C82</f>
        <v>5</v>
      </c>
      <c r="E110" s="330">
        <f>'[6]Állami előzetes 2007'!D82</f>
        <v>240000</v>
      </c>
      <c r="F110" s="488">
        <f t="shared" si="7"/>
        <v>1200000</v>
      </c>
      <c r="G110" s="509"/>
      <c r="H110" s="509"/>
      <c r="I110" s="509"/>
      <c r="J110" s="483"/>
      <c r="K110" s="483"/>
      <c r="L110" s="715"/>
    </row>
    <row r="111" spans="1:12" ht="35.25" customHeight="1">
      <c r="A111" s="535" t="s">
        <v>488</v>
      </c>
      <c r="B111" s="510" t="s">
        <v>221</v>
      </c>
      <c r="C111" s="510" t="s">
        <v>221</v>
      </c>
      <c r="D111" s="330">
        <f>'[6]Állami előzetes 2007'!C78</f>
        <v>135.33333333333334</v>
      </c>
      <c r="E111" s="330">
        <f>'[6]Állami előzetes 2007'!D78</f>
        <v>603200</v>
      </c>
      <c r="F111" s="488">
        <f t="shared" si="7"/>
        <v>81633066.66666667</v>
      </c>
      <c r="G111" s="488">
        <f>'[6]Állami előzetes 2008 '!C87+'[6]Állami előzetes 2008 '!C93</f>
        <v>86.66666666666667</v>
      </c>
      <c r="H111" s="488">
        <f>'[6]Állami előzetes 2008 '!D87</f>
        <v>384000</v>
      </c>
      <c r="I111" s="488">
        <f>G111*H111</f>
        <v>33280000</v>
      </c>
      <c r="J111" s="483"/>
      <c r="K111" s="483"/>
      <c r="L111" s="715"/>
    </row>
    <row r="112" spans="1:206" ht="39" customHeight="1">
      <c r="A112" s="536" t="s">
        <v>489</v>
      </c>
      <c r="B112" s="510" t="s">
        <v>221</v>
      </c>
      <c r="C112" s="510" t="s">
        <v>221</v>
      </c>
      <c r="D112" s="330">
        <f>'[6]Állami előzetes 2007'!C83</f>
        <v>19</v>
      </c>
      <c r="E112" s="330">
        <f>'[6]Állami előzetes 2007'!D83</f>
        <v>384000</v>
      </c>
      <c r="F112" s="488">
        <f t="shared" si="7"/>
        <v>7296000</v>
      </c>
      <c r="G112" s="509"/>
      <c r="H112" s="509"/>
      <c r="I112" s="509"/>
      <c r="J112" s="483"/>
      <c r="K112" s="483"/>
      <c r="L112" s="715"/>
      <c r="GX112" s="330"/>
    </row>
    <row r="113" spans="1:12" ht="53.25" customHeight="1">
      <c r="A113" s="535" t="s">
        <v>408</v>
      </c>
      <c r="B113" s="510" t="s">
        <v>222</v>
      </c>
      <c r="C113" s="510" t="s">
        <v>222</v>
      </c>
      <c r="D113" s="330">
        <f>'[6]Állami előzetes 2007'!C79</f>
        <v>368</v>
      </c>
      <c r="E113" s="330">
        <f>'[6]Állami előzetes 2007'!D79</f>
        <v>417600</v>
      </c>
      <c r="F113" s="488">
        <f t="shared" si="7"/>
        <v>153676800</v>
      </c>
      <c r="G113" s="488">
        <f>'[6]Állami előzetes 2008 '!C88</f>
        <v>640.6666666666666</v>
      </c>
      <c r="H113" s="488">
        <f>'[6]Állami előzetes 2008 '!D88</f>
        <v>192000</v>
      </c>
      <c r="I113" s="488">
        <f>G113*H113</f>
        <v>123008000</v>
      </c>
      <c r="J113" s="483"/>
      <c r="K113" s="483"/>
      <c r="L113" s="715"/>
    </row>
    <row r="114" spans="1:12" ht="36">
      <c r="A114" s="536" t="s">
        <v>490</v>
      </c>
      <c r="B114" s="510" t="s">
        <v>222</v>
      </c>
      <c r="C114" s="510" t="s">
        <v>222</v>
      </c>
      <c r="D114" s="330">
        <f>'[6]Állami előzetes 2007'!C84</f>
        <v>219.33333333333334</v>
      </c>
      <c r="E114" s="330">
        <f>'[6]Állami előzetes 2007'!D84</f>
        <v>192000</v>
      </c>
      <c r="F114" s="488">
        <f t="shared" si="7"/>
        <v>42112000</v>
      </c>
      <c r="G114" s="509"/>
      <c r="H114" s="509"/>
      <c r="I114" s="509"/>
      <c r="J114" s="483"/>
      <c r="K114" s="483"/>
      <c r="L114" s="715"/>
    </row>
    <row r="115" spans="1:12" ht="51" customHeight="1">
      <c r="A115" s="535" t="s">
        <v>491</v>
      </c>
      <c r="B115" s="510" t="s">
        <v>223</v>
      </c>
      <c r="C115" s="510" t="s">
        <v>223</v>
      </c>
      <c r="D115" s="330">
        <f>'[6]Állami előzetes 2007'!C80</f>
        <v>147.33333333333334</v>
      </c>
      <c r="E115" s="330">
        <f>'[6]Állami előzetes 2007'!D80</f>
        <v>371200</v>
      </c>
      <c r="F115" s="488">
        <f>E115*D115+1</f>
        <v>54690134.333333336</v>
      </c>
      <c r="G115" s="488">
        <f>'[6]Állami előzetes 2008 '!C89</f>
        <v>0</v>
      </c>
      <c r="H115" s="488">
        <f>'[6]Állami előzetes 2008 '!D89</f>
        <v>192000</v>
      </c>
      <c r="I115" s="488">
        <f>G115*H115</f>
        <v>0</v>
      </c>
      <c r="J115" s="483"/>
      <c r="K115" s="483"/>
      <c r="L115" s="715"/>
    </row>
    <row r="116" spans="1:12" ht="36">
      <c r="A116" s="536" t="s">
        <v>409</v>
      </c>
      <c r="B116" s="510" t="s">
        <v>223</v>
      </c>
      <c r="C116" s="510" t="s">
        <v>223</v>
      </c>
      <c r="D116" s="330">
        <f>'[6]Állami előzetes 2007'!C85</f>
        <v>70</v>
      </c>
      <c r="E116" s="330">
        <f>'[6]Állami előzetes 2007'!D85</f>
        <v>192000</v>
      </c>
      <c r="F116" s="488">
        <f>E116*D116</f>
        <v>13440000</v>
      </c>
      <c r="G116" s="509"/>
      <c r="H116" s="509"/>
      <c r="I116" s="509"/>
      <c r="J116" s="483"/>
      <c r="K116" s="483"/>
      <c r="L116" s="715"/>
    </row>
    <row r="117" spans="1:12" ht="51" customHeight="1">
      <c r="A117" s="537" t="s">
        <v>492</v>
      </c>
      <c r="B117" s="510"/>
      <c r="C117" s="510" t="s">
        <v>493</v>
      </c>
      <c r="D117" s="538"/>
      <c r="E117" s="538"/>
      <c r="F117" s="509"/>
      <c r="G117" s="488">
        <f>'[6]Állami előzetes 2008 '!C94</f>
        <v>92.66666666666667</v>
      </c>
      <c r="H117" s="488">
        <f>'[6]Állami előzetes 2008 '!D94</f>
        <v>192000</v>
      </c>
      <c r="I117" s="488">
        <f>G117*H117</f>
        <v>17792000</v>
      </c>
      <c r="J117" s="483"/>
      <c r="K117" s="483"/>
      <c r="L117" s="715"/>
    </row>
    <row r="118" spans="1:12" ht="36">
      <c r="A118" s="537" t="s">
        <v>494</v>
      </c>
      <c r="B118" s="510"/>
      <c r="C118" s="510" t="s">
        <v>495</v>
      </c>
      <c r="D118" s="538"/>
      <c r="E118" s="538"/>
      <c r="F118" s="509"/>
      <c r="G118" s="488">
        <f>'[6]Állami előzetes 2008 '!C95</f>
        <v>162</v>
      </c>
      <c r="H118" s="488">
        <f>'[6]Állami előzetes 2008 '!D95</f>
        <v>144000</v>
      </c>
      <c r="I118" s="488">
        <f>G118*H118</f>
        <v>23328000</v>
      </c>
      <c r="J118" s="483"/>
      <c r="K118" s="483"/>
      <c r="L118" s="715"/>
    </row>
    <row r="119" spans="1:12" ht="18.75" customHeight="1">
      <c r="A119" s="519" t="s">
        <v>224</v>
      </c>
      <c r="B119" s="510" t="s">
        <v>225</v>
      </c>
      <c r="C119" s="510" t="s">
        <v>225</v>
      </c>
      <c r="D119" s="508">
        <f>'[6]Állami előzetes 2007'!C86</f>
        <v>30</v>
      </c>
      <c r="E119" s="508">
        <f>'[6]Állami előzetes 2007'!D86</f>
        <v>240000</v>
      </c>
      <c r="F119" s="488">
        <f>E119*D119</f>
        <v>7200000</v>
      </c>
      <c r="G119" s="488">
        <f>'[6]Állami előzetes 2008 '!C96</f>
        <v>17.333333333333332</v>
      </c>
      <c r="H119" s="488">
        <f>'[6]Állami előzetes 2008 '!D96</f>
        <v>240000</v>
      </c>
      <c r="I119" s="488">
        <f>G119*H119</f>
        <v>4159999.9999999995</v>
      </c>
      <c r="J119" s="483">
        <f>((G119/D119)-1)*100</f>
        <v>-42.22222222222223</v>
      </c>
      <c r="K119" s="483">
        <f>((H119/E119)-1)*100</f>
        <v>0</v>
      </c>
      <c r="L119" s="484">
        <f>I119-F119</f>
        <v>-3040000.0000000005</v>
      </c>
    </row>
    <row r="120" spans="1:12" ht="19.5" customHeight="1">
      <c r="A120" s="519" t="s">
        <v>226</v>
      </c>
      <c r="B120" s="510" t="s">
        <v>227</v>
      </c>
      <c r="C120" s="510" t="s">
        <v>227</v>
      </c>
      <c r="D120" s="508">
        <f>'[6]Állami előzetes 2007'!C87</f>
        <v>5</v>
      </c>
      <c r="E120" s="508">
        <f>'[6]Állami előzetes 2007'!D87</f>
        <v>325000</v>
      </c>
      <c r="F120" s="488">
        <f>E120*D120</f>
        <v>1625000</v>
      </c>
      <c r="G120" s="488">
        <f>'[6]Állami előzetes 2008 '!C97</f>
        <v>2.3333333333333335</v>
      </c>
      <c r="H120" s="488">
        <f>'[6]Állami előzetes 2008 '!D97</f>
        <v>325000</v>
      </c>
      <c r="I120" s="488">
        <f>G120*H120</f>
        <v>758333.3333333334</v>
      </c>
      <c r="J120" s="483">
        <f>((G120/D120)-1)*100</f>
        <v>-53.333333333333336</v>
      </c>
      <c r="K120" s="483">
        <f>((H120/E120)-1)*100</f>
        <v>0</v>
      </c>
      <c r="L120" s="484">
        <f>I120-F120</f>
        <v>-866666.6666666666</v>
      </c>
    </row>
    <row r="121" spans="1:12" s="5" customFormat="1" ht="15" customHeight="1">
      <c r="A121" s="525" t="s">
        <v>228</v>
      </c>
      <c r="B121" s="539"/>
      <c r="C121" s="539"/>
      <c r="D121" s="540"/>
      <c r="E121" s="540"/>
      <c r="F121" s="488"/>
      <c r="G121" s="488"/>
      <c r="H121" s="488"/>
      <c r="I121" s="488"/>
      <c r="J121" s="483"/>
      <c r="K121" s="483"/>
      <c r="L121" s="484"/>
    </row>
    <row r="122" spans="1:12" ht="15" customHeight="1">
      <c r="A122" s="485" t="s">
        <v>229</v>
      </c>
      <c r="B122" s="510" t="s">
        <v>230</v>
      </c>
      <c r="C122" s="510"/>
      <c r="D122" s="330">
        <f>'[6]Állami előzetes 2007'!C89</f>
        <v>2230</v>
      </c>
      <c r="E122" s="330">
        <f>'[6]Állami előzetes 2007'!D89</f>
        <v>23000</v>
      </c>
      <c r="F122" s="488">
        <f>E122*D122</f>
        <v>51290000</v>
      </c>
      <c r="G122" s="509"/>
      <c r="H122" s="509"/>
      <c r="I122" s="509"/>
      <c r="J122" s="483"/>
      <c r="K122" s="483"/>
      <c r="L122" s="715">
        <f>SUM(I123:I125)-SUM(F122)</f>
        <v>-23662666.666666668</v>
      </c>
    </row>
    <row r="123" spans="1:12" ht="15" customHeight="1">
      <c r="A123" s="528" t="s">
        <v>496</v>
      </c>
      <c r="B123" s="510"/>
      <c r="C123" s="510" t="s">
        <v>230</v>
      </c>
      <c r="D123" s="538"/>
      <c r="E123" s="538"/>
      <c r="F123" s="509"/>
      <c r="G123" s="488">
        <f>'[6]Állami előzetes 2008 '!C99</f>
        <v>964.6666666666666</v>
      </c>
      <c r="H123" s="488">
        <f>'[6]Állami előzetes 2008 '!D99</f>
        <v>23000</v>
      </c>
      <c r="I123" s="488">
        <f>G123*H123</f>
        <v>22187333.333333332</v>
      </c>
      <c r="J123" s="483"/>
      <c r="K123" s="483"/>
      <c r="L123" s="715"/>
    </row>
    <row r="124" spans="1:12" ht="15" customHeight="1">
      <c r="A124" s="541" t="s">
        <v>497</v>
      </c>
      <c r="B124" s="510"/>
      <c r="C124" s="510" t="s">
        <v>498</v>
      </c>
      <c r="D124" s="538"/>
      <c r="E124" s="538"/>
      <c r="F124" s="509"/>
      <c r="G124" s="488">
        <f>'[6]Állami előzetes 2008 '!C65</f>
        <v>505</v>
      </c>
      <c r="H124" s="488"/>
      <c r="I124" s="488">
        <f>'[6]Állami előzetes 2008 '!E65</f>
        <v>4080000</v>
      </c>
      <c r="J124" s="483"/>
      <c r="K124" s="483"/>
      <c r="L124" s="715"/>
    </row>
    <row r="125" spans="1:12" ht="15" customHeight="1">
      <c r="A125" s="541" t="s">
        <v>499</v>
      </c>
      <c r="B125" s="510"/>
      <c r="C125" s="510" t="s">
        <v>500</v>
      </c>
      <c r="D125" s="538"/>
      <c r="E125" s="538"/>
      <c r="F125" s="509"/>
      <c r="G125" s="488">
        <f>'[6]Állami előzetes 2008 '!C66</f>
        <v>248</v>
      </c>
      <c r="H125" s="488"/>
      <c r="I125" s="488">
        <f>'[6]Állami előzetes 2008 '!E66</f>
        <v>1360000</v>
      </c>
      <c r="J125" s="483"/>
      <c r="K125" s="483"/>
      <c r="L125" s="715"/>
    </row>
    <row r="126" spans="1:12" ht="16.5" customHeight="1">
      <c r="A126" s="519" t="s">
        <v>404</v>
      </c>
      <c r="B126" s="510" t="s">
        <v>231</v>
      </c>
      <c r="C126" s="510"/>
      <c r="D126" s="330">
        <f>'[6]Állami előzetes 2007'!C90</f>
        <v>1047.6666666666667</v>
      </c>
      <c r="E126" s="330">
        <f>'[6]Állami előzetes 2007'!D90</f>
        <v>32200</v>
      </c>
      <c r="F126" s="488">
        <f>E126*D126</f>
        <v>33734866.66666667</v>
      </c>
      <c r="G126" s="509"/>
      <c r="H126" s="509"/>
      <c r="I126" s="509"/>
      <c r="J126" s="483"/>
      <c r="K126" s="483"/>
      <c r="L126" s="715">
        <f>SUM(I127:I130)-(F126)</f>
        <v>681933.3333333284</v>
      </c>
    </row>
    <row r="127" spans="1:12" ht="25.5">
      <c r="A127" s="529" t="s">
        <v>501</v>
      </c>
      <c r="B127" s="510"/>
      <c r="C127" s="477" t="s">
        <v>231</v>
      </c>
      <c r="D127" s="538"/>
      <c r="E127" s="538"/>
      <c r="F127" s="509"/>
      <c r="G127" s="488">
        <f>'[6]Állami előzetes 2008 '!C100</f>
        <v>694</v>
      </c>
      <c r="H127" s="488">
        <f>'[6]Állami előzetes 2008 '!D100</f>
        <v>32200</v>
      </c>
      <c r="I127" s="488">
        <f>G127*H127</f>
        <v>22346800</v>
      </c>
      <c r="J127" s="483"/>
      <c r="K127" s="483"/>
      <c r="L127" s="715"/>
    </row>
    <row r="128" spans="1:12" ht="17.25" customHeight="1">
      <c r="A128" s="541" t="s">
        <v>502</v>
      </c>
      <c r="B128" s="510"/>
      <c r="C128" s="542" t="s">
        <v>503</v>
      </c>
      <c r="D128" s="538"/>
      <c r="E128" s="538"/>
      <c r="F128" s="509"/>
      <c r="G128" s="488">
        <f>'[6]Állami előzetes 2008 '!C67</f>
        <v>624</v>
      </c>
      <c r="H128" s="488"/>
      <c r="I128" s="488">
        <f>'[6]Állami előzetes 2008 '!E67</f>
        <v>6800000</v>
      </c>
      <c r="J128" s="483"/>
      <c r="K128" s="483"/>
      <c r="L128" s="715"/>
    </row>
    <row r="129" spans="1:12" ht="18" customHeight="1">
      <c r="A129" s="543" t="s">
        <v>504</v>
      </c>
      <c r="B129" s="510"/>
      <c r="C129" s="542" t="s">
        <v>505</v>
      </c>
      <c r="D129" s="538"/>
      <c r="E129" s="538"/>
      <c r="F129" s="509"/>
      <c r="G129" s="488">
        <f>'[6]Állami előzetes 2008 '!C68</f>
        <v>171</v>
      </c>
      <c r="H129" s="488"/>
      <c r="I129" s="488">
        <f>'[6]Állami előzetes 2008 '!E68</f>
        <v>2295000</v>
      </c>
      <c r="J129" s="483"/>
      <c r="K129" s="483"/>
      <c r="L129" s="715"/>
    </row>
    <row r="130" spans="1:12" ht="15.75" customHeight="1">
      <c r="A130" s="543" t="s">
        <v>506</v>
      </c>
      <c r="B130" s="510"/>
      <c r="C130" s="542" t="s">
        <v>507</v>
      </c>
      <c r="D130" s="538"/>
      <c r="E130" s="538"/>
      <c r="F130" s="509"/>
      <c r="G130" s="488">
        <f>'[6]Állami előzetes 2008 '!C69</f>
        <v>205</v>
      </c>
      <c r="H130" s="488"/>
      <c r="I130" s="488">
        <f>'[6]Állami előzetes 2008 '!E69</f>
        <v>2975000</v>
      </c>
      <c r="J130" s="483"/>
      <c r="K130" s="483"/>
      <c r="L130" s="715"/>
    </row>
    <row r="131" spans="1:12" ht="28.5" customHeight="1">
      <c r="A131" s="527" t="s">
        <v>508</v>
      </c>
      <c r="B131" s="510" t="s">
        <v>232</v>
      </c>
      <c r="C131" s="544"/>
      <c r="D131" s="508">
        <f>'[6]Állami előzetes 2007'!C92</f>
        <v>53.333333333333336</v>
      </c>
      <c r="E131" s="508">
        <f>'[6]Állami előzetes 2007'!D92</f>
        <v>20500</v>
      </c>
      <c r="F131" s="488">
        <f>E131*D131+1</f>
        <v>1093334.3333333335</v>
      </c>
      <c r="G131" s="545"/>
      <c r="H131" s="545"/>
      <c r="I131" s="545"/>
      <c r="J131" s="483">
        <f>((G131/D131)-1)*100</f>
        <v>-100</v>
      </c>
      <c r="K131" s="483">
        <f>((H131/E131)-1)*100</f>
        <v>-100</v>
      </c>
      <c r="L131" s="484">
        <f aca="true" t="shared" si="8" ref="L131:L140">I131-F131</f>
        <v>-1093334.3333333335</v>
      </c>
    </row>
    <row r="132" spans="1:12" ht="24.75" customHeight="1">
      <c r="A132" s="527" t="s">
        <v>233</v>
      </c>
      <c r="B132" s="510" t="s">
        <v>234</v>
      </c>
      <c r="C132" s="510" t="s">
        <v>234</v>
      </c>
      <c r="D132" s="508">
        <f>'[6]Állami előzetes 2007'!C93</f>
        <v>35.333333333333336</v>
      </c>
      <c r="E132" s="508">
        <f>'[6]Állami előzetes 2007'!D93</f>
        <v>45000</v>
      </c>
      <c r="F132" s="488">
        <f>E132*D132</f>
        <v>1590000</v>
      </c>
      <c r="G132" s="488">
        <f>'[6]Állami előzetes 2008 '!C103</f>
        <v>33</v>
      </c>
      <c r="H132" s="488">
        <f>'[6]Állami előzetes 2008 '!D103</f>
        <v>45000</v>
      </c>
      <c r="I132" s="488">
        <f>G132*H132</f>
        <v>1485000</v>
      </c>
      <c r="J132" s="483">
        <f aca="true" t="shared" si="9" ref="J132:K134">((G132/D132)-1)*100</f>
        <v>-6.60377358490567</v>
      </c>
      <c r="K132" s="483">
        <f t="shared" si="9"/>
        <v>0</v>
      </c>
      <c r="L132" s="484">
        <f t="shared" si="8"/>
        <v>-105000</v>
      </c>
    </row>
    <row r="133" spans="1:12" ht="15" customHeight="1">
      <c r="A133" s="485" t="s">
        <v>235</v>
      </c>
      <c r="B133" s="510" t="s">
        <v>236</v>
      </c>
      <c r="C133" s="477" t="s">
        <v>509</v>
      </c>
      <c r="D133" s="508">
        <f>'[6]Állami előzetes 2007'!C94</f>
        <v>283.66666666666663</v>
      </c>
      <c r="E133" s="508">
        <f>'[6]Állami előzetes 2007'!D94</f>
        <v>71500</v>
      </c>
      <c r="F133" s="488">
        <f>E133*D133</f>
        <v>20282166.666666664</v>
      </c>
      <c r="G133" s="488">
        <f>'[6]Állami előzetes 2008 '!C104</f>
        <v>283.66666666666663</v>
      </c>
      <c r="H133" s="488">
        <f>'[6]Állami előzetes 2008 '!D104</f>
        <v>71500</v>
      </c>
      <c r="I133" s="488">
        <f>G133*H133</f>
        <v>20282166.666666664</v>
      </c>
      <c r="J133" s="483">
        <f t="shared" si="9"/>
        <v>0</v>
      </c>
      <c r="K133" s="483">
        <f t="shared" si="9"/>
        <v>0</v>
      </c>
      <c r="L133" s="484">
        <f t="shared" si="8"/>
        <v>0</v>
      </c>
    </row>
    <row r="134" spans="1:12" ht="15" customHeight="1">
      <c r="A134" s="485" t="s">
        <v>237</v>
      </c>
      <c r="B134" s="510" t="s">
        <v>238</v>
      </c>
      <c r="C134" s="477" t="s">
        <v>510</v>
      </c>
      <c r="D134" s="508">
        <f>'[6]Állami előzetes 2007'!C95</f>
        <v>68.33333333333333</v>
      </c>
      <c r="E134" s="508">
        <f>'[6]Állami előzetes 2007'!D95</f>
        <v>71500</v>
      </c>
      <c r="F134" s="488">
        <f>E134*D134+1</f>
        <v>4885834.333333333</v>
      </c>
      <c r="G134" s="488">
        <f>'[6]Állami előzetes 2008 '!C105</f>
        <v>69.66666666666667</v>
      </c>
      <c r="H134" s="488">
        <f>'[6]Állami előzetes 2008 '!D105</f>
        <v>71500</v>
      </c>
      <c r="I134" s="488">
        <f>G134*H134</f>
        <v>4981166.666666667</v>
      </c>
      <c r="J134" s="483">
        <f t="shared" si="9"/>
        <v>1.9512195121951459</v>
      </c>
      <c r="K134" s="483">
        <f t="shared" si="9"/>
        <v>0</v>
      </c>
      <c r="L134" s="484">
        <f t="shared" si="8"/>
        <v>95332.33333333395</v>
      </c>
    </row>
    <row r="135" spans="1:12" ht="26.25" customHeight="1">
      <c r="A135" s="527" t="s">
        <v>511</v>
      </c>
      <c r="B135" s="510" t="s">
        <v>239</v>
      </c>
      <c r="C135" s="544"/>
      <c r="D135" s="508">
        <f>'[6]Állami előzetes 2007'!C96</f>
        <v>11354</v>
      </c>
      <c r="E135" s="508">
        <f>'[6]Állami előzetes 2007'!D96</f>
        <v>720</v>
      </c>
      <c r="F135" s="488">
        <f>E135*D135</f>
        <v>8174880</v>
      </c>
      <c r="G135" s="545"/>
      <c r="H135" s="545"/>
      <c r="I135" s="545"/>
      <c r="J135" s="483"/>
      <c r="K135" s="483"/>
      <c r="L135" s="484">
        <f t="shared" si="8"/>
        <v>-8174880</v>
      </c>
    </row>
    <row r="136" spans="1:12" ht="31.5" customHeight="1">
      <c r="A136" s="527" t="s">
        <v>512</v>
      </c>
      <c r="B136" s="510" t="s">
        <v>240</v>
      </c>
      <c r="C136" s="510" t="s">
        <v>240</v>
      </c>
      <c r="D136" s="517">
        <f>'[6]Állami előzetes 2007'!C98</f>
        <v>49</v>
      </c>
      <c r="E136" s="517">
        <f>'[6]Állami előzetes 2007'!D98</f>
        <v>240000</v>
      </c>
      <c r="F136" s="488">
        <f>E136*D136</f>
        <v>11760000</v>
      </c>
      <c r="G136" s="488">
        <f>'[6]Állami előzetes 2008 '!C108</f>
        <v>94</v>
      </c>
      <c r="H136" s="488">
        <f>'[6]Állami előzetes 2008 '!D108</f>
        <v>240000</v>
      </c>
      <c r="I136" s="488">
        <f>G136*H136</f>
        <v>22560000</v>
      </c>
      <c r="J136" s="483"/>
      <c r="K136" s="483"/>
      <c r="L136" s="484">
        <f t="shared" si="8"/>
        <v>10800000</v>
      </c>
    </row>
    <row r="137" spans="1:12" ht="42" customHeight="1">
      <c r="A137" s="527" t="s">
        <v>513</v>
      </c>
      <c r="B137" s="510"/>
      <c r="C137" s="477" t="s">
        <v>514</v>
      </c>
      <c r="D137" s="517"/>
      <c r="E137" s="517"/>
      <c r="F137" s="488"/>
      <c r="G137" s="488">
        <f>'[6]Állami előzetes 2008 '!C109</f>
        <v>47.333333333333336</v>
      </c>
      <c r="H137" s="488">
        <f>'[6]Állami előzetes 2008 '!D109</f>
        <v>360000</v>
      </c>
      <c r="I137" s="488">
        <f>G137*H137</f>
        <v>17040000</v>
      </c>
      <c r="J137" s="483"/>
      <c r="K137" s="483"/>
      <c r="L137" s="484">
        <f t="shared" si="8"/>
        <v>17040000</v>
      </c>
    </row>
    <row r="138" spans="1:12" ht="32.25" customHeight="1">
      <c r="A138" s="527" t="s">
        <v>515</v>
      </c>
      <c r="B138" s="510"/>
      <c r="C138" s="477" t="s">
        <v>516</v>
      </c>
      <c r="D138" s="546"/>
      <c r="E138" s="546"/>
      <c r="F138" s="509"/>
      <c r="G138" s="488">
        <f>'[6]Állami előzetes 2008 '!C110</f>
        <v>47.333333333333336</v>
      </c>
      <c r="H138" s="488">
        <f>'[6]Állami előzetes 2008 '!D110</f>
        <v>480000</v>
      </c>
      <c r="I138" s="488">
        <f>G138*H138</f>
        <v>22720000</v>
      </c>
      <c r="J138" s="483"/>
      <c r="K138" s="483"/>
      <c r="L138" s="484">
        <f t="shared" si="8"/>
        <v>22720000</v>
      </c>
    </row>
    <row r="139" spans="1:12" ht="30" customHeight="1">
      <c r="A139" s="547" t="s">
        <v>517</v>
      </c>
      <c r="B139" s="510"/>
      <c r="C139" s="477" t="s">
        <v>518</v>
      </c>
      <c r="D139" s="546"/>
      <c r="E139" s="546"/>
      <c r="F139" s="509"/>
      <c r="G139" s="488">
        <f>'[6]Állami előzetes 2008 '!C112</f>
        <v>134.33333333333334</v>
      </c>
      <c r="H139" s="488">
        <f>'[6]Állami előzetes 2008 '!D112</f>
        <v>51000</v>
      </c>
      <c r="I139" s="488">
        <f>G139*H139</f>
        <v>6851000.000000001</v>
      </c>
      <c r="J139" s="483"/>
      <c r="K139" s="483"/>
      <c r="L139" s="484">
        <f t="shared" si="8"/>
        <v>6851000.000000001</v>
      </c>
    </row>
    <row r="140" spans="1:12" ht="38.25">
      <c r="A140" s="547" t="s">
        <v>519</v>
      </c>
      <c r="B140" s="510"/>
      <c r="C140" s="477" t="s">
        <v>520</v>
      </c>
      <c r="D140" s="546"/>
      <c r="E140" s="546"/>
      <c r="F140" s="509"/>
      <c r="G140" s="488">
        <f>'[6]Állami előzetes 2008 '!C113</f>
        <v>166</v>
      </c>
      <c r="H140" s="488">
        <f>'[6]Állami előzetes 2008 '!D113</f>
        <v>20000</v>
      </c>
      <c r="I140" s="488">
        <f>G140*H140</f>
        <v>3320000</v>
      </c>
      <c r="J140" s="483"/>
      <c r="K140" s="483"/>
      <c r="L140" s="484">
        <f t="shared" si="8"/>
        <v>3320000</v>
      </c>
    </row>
    <row r="141" spans="1:206" s="4" customFormat="1" ht="25.5" customHeight="1">
      <c r="A141" s="548" t="s">
        <v>241</v>
      </c>
      <c r="B141" s="549"/>
      <c r="C141" s="549"/>
      <c r="D141" s="550"/>
      <c r="E141" s="550"/>
      <c r="F141" s="488"/>
      <c r="G141" s="488"/>
      <c r="H141" s="488"/>
      <c r="I141" s="488"/>
      <c r="J141" s="483"/>
      <c r="K141" s="483"/>
      <c r="L141" s="48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</row>
    <row r="142" spans="1:206" s="4" customFormat="1" ht="18" customHeight="1">
      <c r="A142" s="496" t="s">
        <v>242</v>
      </c>
      <c r="B142" s="544" t="s">
        <v>243</v>
      </c>
      <c r="C142" s="544"/>
      <c r="D142" s="550"/>
      <c r="E142" s="550"/>
      <c r="F142" s="488"/>
      <c r="G142" s="488"/>
      <c r="H142" s="488"/>
      <c r="I142" s="488"/>
      <c r="J142" s="483"/>
      <c r="K142" s="483"/>
      <c r="L142" s="48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</row>
    <row r="143" spans="1:206" s="4" customFormat="1" ht="21" customHeight="1">
      <c r="A143" s="529" t="s">
        <v>521</v>
      </c>
      <c r="B143" s="510"/>
      <c r="C143" s="531" t="s">
        <v>522</v>
      </c>
      <c r="D143" s="595">
        <f>'[6]Állami előzetes 2007'!C101/12*8</f>
        <v>2310.888888888889</v>
      </c>
      <c r="E143" s="517">
        <v>15000</v>
      </c>
      <c r="F143" s="488">
        <f aca="true" t="shared" si="10" ref="F143:F152">E143*D143</f>
        <v>34663333.333333336</v>
      </c>
      <c r="G143" s="488">
        <f>'[6]Állami előzetes 2008 '!C115</f>
        <v>2215.3333333333335</v>
      </c>
      <c r="H143" s="488">
        <v>15000</v>
      </c>
      <c r="I143" s="488">
        <f>G143*H143</f>
        <v>33230000.000000004</v>
      </c>
      <c r="J143" s="483">
        <f aca="true" t="shared" si="11" ref="J143:K145">((G143/D143)-1)*100</f>
        <v>-4.135012982017505</v>
      </c>
      <c r="K143" s="483">
        <f t="shared" si="11"/>
        <v>0</v>
      </c>
      <c r="L143" s="484">
        <f>I143-F143</f>
        <v>-1433333.333333332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</row>
    <row r="144" spans="1:12" ht="15" customHeight="1">
      <c r="A144" s="529" t="s">
        <v>523</v>
      </c>
      <c r="B144" s="510" t="s">
        <v>244</v>
      </c>
      <c r="C144" s="531" t="s">
        <v>524</v>
      </c>
      <c r="D144" s="330">
        <f>'[6]Állami előzetes 2007'!C101/12*4</f>
        <v>1155.4444444444446</v>
      </c>
      <c r="E144" s="330">
        <f>'[6]Állami előzetes 2007'!D101</f>
        <v>15000</v>
      </c>
      <c r="F144" s="488">
        <f t="shared" si="10"/>
        <v>17331666.666666668</v>
      </c>
      <c r="G144" s="488">
        <f>'[6]Állami előzetes 2008 '!C116</f>
        <v>1079</v>
      </c>
      <c r="H144" s="488">
        <f>'[6]Állami előzetes 2008 '!D116</f>
        <v>18000</v>
      </c>
      <c r="I144" s="488">
        <f>G144*H144</f>
        <v>19422000</v>
      </c>
      <c r="J144" s="483">
        <f t="shared" si="11"/>
        <v>-6.6160207712280155</v>
      </c>
      <c r="K144" s="483">
        <f t="shared" si="11"/>
        <v>19.999999999999996</v>
      </c>
      <c r="L144" s="484">
        <f>I144-F144</f>
        <v>2090333.333333332</v>
      </c>
    </row>
    <row r="145" spans="1:12" ht="32.25" customHeight="1">
      <c r="A145" s="527" t="s">
        <v>525</v>
      </c>
      <c r="B145" s="510" t="s">
        <v>245</v>
      </c>
      <c r="C145" s="510"/>
      <c r="D145" s="330">
        <f>'[6]Állami előzetes 2007'!C102</f>
        <v>372</v>
      </c>
      <c r="E145" s="330">
        <f>'[6]Állami előzetes 2007'!D102</f>
        <v>15000</v>
      </c>
      <c r="F145" s="488">
        <f t="shared" si="10"/>
        <v>5580000</v>
      </c>
      <c r="G145" s="545"/>
      <c r="H145" s="545"/>
      <c r="I145" s="545"/>
      <c r="J145" s="483">
        <f t="shared" si="11"/>
        <v>-100</v>
      </c>
      <c r="K145" s="483">
        <f t="shared" si="11"/>
        <v>-100</v>
      </c>
      <c r="L145" s="484">
        <f>I145-F145</f>
        <v>-5580000</v>
      </c>
    </row>
    <row r="146" spans="1:206" s="4" customFormat="1" ht="25.5">
      <c r="A146" s="551" t="s">
        <v>246</v>
      </c>
      <c r="B146" s="493" t="s">
        <v>217</v>
      </c>
      <c r="C146" s="493"/>
      <c r="D146" s="550"/>
      <c r="E146" s="550"/>
      <c r="F146" s="488"/>
      <c r="G146" s="488"/>
      <c r="H146" s="488"/>
      <c r="I146" s="488"/>
      <c r="J146" s="483"/>
      <c r="K146" s="483"/>
      <c r="L146" s="48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</row>
    <row r="147" spans="1:12" ht="15" customHeight="1">
      <c r="A147" s="496" t="s">
        <v>247</v>
      </c>
      <c r="B147" s="510" t="s">
        <v>248</v>
      </c>
      <c r="C147" s="510" t="s">
        <v>526</v>
      </c>
      <c r="D147" s="330">
        <f>'[6]Állami előzetes 2007'!C104</f>
        <v>3374</v>
      </c>
      <c r="E147" s="330">
        <f>'[6]Állami előzetes 2007'!D104</f>
        <v>55000</v>
      </c>
      <c r="F147" s="488">
        <f t="shared" si="10"/>
        <v>185570000</v>
      </c>
      <c r="G147" s="488">
        <f>'[6]Állami előzetes 2008 '!C119</f>
        <v>3477</v>
      </c>
      <c r="H147" s="488">
        <f>'[6]Állami előzetes 2008 '!D119</f>
        <v>55000</v>
      </c>
      <c r="I147" s="488">
        <f aca="true" t="shared" si="12" ref="I147:I152">G147*H147</f>
        <v>191235000</v>
      </c>
      <c r="J147" s="483">
        <f>((G147/D147)-1)*100</f>
        <v>3.052756372258436</v>
      </c>
      <c r="K147" s="483">
        <f>((H147/E147)-1)*100</f>
        <v>0</v>
      </c>
      <c r="L147" s="484">
        <f aca="true" t="shared" si="13" ref="L147:L153">I147-F147</f>
        <v>5665000</v>
      </c>
    </row>
    <row r="148" spans="1:12" ht="25.5">
      <c r="A148" s="529" t="s">
        <v>527</v>
      </c>
      <c r="B148" s="510"/>
      <c r="C148" s="510" t="s">
        <v>528</v>
      </c>
      <c r="D148" s="538"/>
      <c r="E148" s="538"/>
      <c r="F148" s="509"/>
      <c r="G148" s="488">
        <f>'[6]Állami előzetes 2008 '!C120</f>
        <v>129</v>
      </c>
      <c r="H148" s="488">
        <f>'[6]Állami előzetes 2008 '!D120</f>
        <v>16000</v>
      </c>
      <c r="I148" s="488">
        <f t="shared" si="12"/>
        <v>2064000</v>
      </c>
      <c r="J148" s="483"/>
      <c r="K148" s="483"/>
      <c r="L148" s="484">
        <f t="shared" si="13"/>
        <v>2064000</v>
      </c>
    </row>
    <row r="149" spans="1:12" ht="15" customHeight="1">
      <c r="A149" s="496" t="s">
        <v>249</v>
      </c>
      <c r="B149" s="510" t="s">
        <v>250</v>
      </c>
      <c r="C149" s="510" t="s">
        <v>529</v>
      </c>
      <c r="D149" s="330">
        <f>'[6]Állami előzetes 2007'!C105</f>
        <v>4054</v>
      </c>
      <c r="E149" s="330">
        <f>'[6]Állami előzetes 2007'!D105</f>
        <v>10000</v>
      </c>
      <c r="F149" s="488">
        <f t="shared" si="10"/>
        <v>40540000</v>
      </c>
      <c r="G149" s="488">
        <f>'[6]Állami előzetes 2008 '!C121</f>
        <v>4488</v>
      </c>
      <c r="H149" s="488">
        <f>'[6]Állami előzetes 2008 '!D121</f>
        <v>10000</v>
      </c>
      <c r="I149" s="488">
        <f t="shared" si="12"/>
        <v>44880000</v>
      </c>
      <c r="J149" s="483">
        <f>((G149/D149)-1)*100</f>
        <v>10.705476073014308</v>
      </c>
      <c r="K149" s="483">
        <f>((H149/E149)-1)*100</f>
        <v>0</v>
      </c>
      <c r="L149" s="484">
        <f t="shared" si="13"/>
        <v>4340000</v>
      </c>
    </row>
    <row r="150" spans="1:12" ht="15" customHeight="1">
      <c r="A150" s="528" t="s">
        <v>251</v>
      </c>
      <c r="B150" s="510" t="s">
        <v>252</v>
      </c>
      <c r="C150" s="510" t="s">
        <v>530</v>
      </c>
      <c r="D150" s="330">
        <f>'[6]Állami előzetes 2007'!C106</f>
        <v>16622</v>
      </c>
      <c r="E150" s="330">
        <f>'[6]Állami előzetes 2007'!D106</f>
        <v>1000</v>
      </c>
      <c r="F150" s="488">
        <f>E150*D150</f>
        <v>16622000</v>
      </c>
      <c r="G150" s="488">
        <f>'[6]Állami előzetes 2008 '!C122</f>
        <v>13484</v>
      </c>
      <c r="H150" s="488">
        <f>'[6]Állami előzetes 2008 '!D122</f>
        <v>1000</v>
      </c>
      <c r="I150" s="488">
        <f t="shared" si="12"/>
        <v>13484000</v>
      </c>
      <c r="J150" s="483">
        <f>((G150/D150)-1)*100</f>
        <v>-18.878594633618096</v>
      </c>
      <c r="K150" s="483">
        <f>((H150/E150)-1)*100</f>
        <v>0</v>
      </c>
      <c r="L150" s="484">
        <f t="shared" si="13"/>
        <v>-3138000</v>
      </c>
    </row>
    <row r="151" spans="1:12" ht="15" customHeight="1">
      <c r="A151" s="528" t="s">
        <v>405</v>
      </c>
      <c r="B151" s="510"/>
      <c r="C151" s="510" t="s">
        <v>531</v>
      </c>
      <c r="D151" s="538"/>
      <c r="E151" s="538"/>
      <c r="F151" s="509"/>
      <c r="G151" s="488">
        <f>'[6]Állami előzetes 2008 '!C123</f>
        <v>250</v>
      </c>
      <c r="H151" s="488">
        <f>'[6]Állami előzetes 2008 '!D123</f>
        <v>186000</v>
      </c>
      <c r="I151" s="488">
        <f t="shared" si="12"/>
        <v>46500000</v>
      </c>
      <c r="J151" s="483"/>
      <c r="K151" s="483"/>
      <c r="L151" s="484">
        <f t="shared" si="13"/>
        <v>46500000</v>
      </c>
    </row>
    <row r="152" spans="1:206" s="4" customFormat="1" ht="18" customHeight="1">
      <c r="A152" s="570" t="s">
        <v>99</v>
      </c>
      <c r="B152" s="571" t="s">
        <v>209</v>
      </c>
      <c r="C152" s="571" t="s">
        <v>146</v>
      </c>
      <c r="D152" s="572">
        <f>'[6]Állami előzetes 2007'!C107</f>
        <v>76516</v>
      </c>
      <c r="E152" s="572">
        <f>'[6]Állami előzetes 2007'!D107</f>
        <v>1135</v>
      </c>
      <c r="F152" s="562">
        <f t="shared" si="10"/>
        <v>86845660</v>
      </c>
      <c r="G152" s="562">
        <f>'[6]Állami előzetes 2008 '!C124</f>
        <v>76108</v>
      </c>
      <c r="H152" s="562">
        <f>'[6]Állami előzetes 2008 '!D124</f>
        <v>1135</v>
      </c>
      <c r="I152" s="562">
        <f t="shared" si="12"/>
        <v>86382580</v>
      </c>
      <c r="J152" s="563">
        <f>((G152/D152)-1)*100</f>
        <v>-0.5332218098175523</v>
      </c>
      <c r="K152" s="563">
        <f>((H152/E152)-1)*100</f>
        <v>0</v>
      </c>
      <c r="L152" s="564">
        <f t="shared" si="13"/>
        <v>-463080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</row>
    <row r="153" spans="1:206" s="4" customFormat="1" ht="24.75" customHeight="1">
      <c r="A153" s="575" t="s">
        <v>253</v>
      </c>
      <c r="B153" s="576"/>
      <c r="C153" s="576"/>
      <c r="D153" s="577"/>
      <c r="E153" s="577"/>
      <c r="F153" s="578">
        <f>SUM(F10:F152)</f>
        <v>6275113703.000001</v>
      </c>
      <c r="G153" s="578"/>
      <c r="H153" s="578"/>
      <c r="I153" s="578">
        <f>SUM(I10:I152)</f>
        <v>5626341235</v>
      </c>
      <c r="J153" s="579"/>
      <c r="K153" s="579"/>
      <c r="L153" s="569">
        <f t="shared" si="13"/>
        <v>-648772468.000001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</row>
    <row r="154" spans="1:12" ht="18.75" customHeight="1">
      <c r="A154" s="727"/>
      <c r="B154" s="728"/>
      <c r="C154" s="728"/>
      <c r="D154" s="728"/>
      <c r="E154" s="728"/>
      <c r="F154" s="728"/>
      <c r="G154" s="728"/>
      <c r="H154" s="728"/>
      <c r="I154" s="728"/>
      <c r="J154" s="728"/>
      <c r="K154" s="728"/>
      <c r="L154" s="729"/>
    </row>
    <row r="155" spans="1:206" s="4" customFormat="1" ht="15" customHeight="1">
      <c r="A155" s="580" t="s">
        <v>254</v>
      </c>
      <c r="B155" s="581"/>
      <c r="C155" s="581"/>
      <c r="D155" s="582"/>
      <c r="E155" s="582"/>
      <c r="F155" s="583"/>
      <c r="G155" s="583"/>
      <c r="H155" s="583"/>
      <c r="I155" s="583"/>
      <c r="J155" s="584"/>
      <c r="K155" s="584"/>
      <c r="L155" s="58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</row>
    <row r="156" spans="1:12" ht="15" customHeight="1">
      <c r="A156" s="555" t="s">
        <v>255</v>
      </c>
      <c r="B156" s="493" t="s">
        <v>532</v>
      </c>
      <c r="C156" s="493" t="s">
        <v>532</v>
      </c>
      <c r="D156" s="330">
        <f>SUM('[6]Állami előzetes 2007'!C111)</f>
        <v>1587.6666666666667</v>
      </c>
      <c r="E156" s="330">
        <f>'[6]Állami előzetes 2007'!D111</f>
        <v>11700</v>
      </c>
      <c r="F156" s="488">
        <f>E156*D156</f>
        <v>18575700</v>
      </c>
      <c r="G156" s="488">
        <f>'[6]Állami előzetes 2008 '!C128</f>
        <v>1477.3333333333335</v>
      </c>
      <c r="H156" s="488">
        <f>'[6]Állami előzetes 2008 '!D128</f>
        <v>11700</v>
      </c>
      <c r="I156" s="488">
        <f>G156*H156</f>
        <v>17284800</v>
      </c>
      <c r="J156" s="483">
        <f>((G156/D156)-1)*100</f>
        <v>-6.9494016376233425</v>
      </c>
      <c r="K156" s="483">
        <f>((H156/E156)-1)*100</f>
        <v>0</v>
      </c>
      <c r="L156" s="484">
        <f aca="true" t="shared" si="14" ref="L156:L164">I156-F156</f>
        <v>-1290900</v>
      </c>
    </row>
    <row r="157" spans="1:12" ht="15" customHeight="1">
      <c r="A157" s="555" t="s">
        <v>106</v>
      </c>
      <c r="B157" s="493" t="s">
        <v>533</v>
      </c>
      <c r="C157" s="493" t="s">
        <v>533</v>
      </c>
      <c r="D157" s="330">
        <f>SUM('[6]Állami előzetes 2007'!C112)</f>
        <v>28</v>
      </c>
      <c r="E157" s="330">
        <f>'[6]Állami előzetes 2007'!D112</f>
        <v>1020000</v>
      </c>
      <c r="F157" s="488">
        <f>E157*D157</f>
        <v>28560000</v>
      </c>
      <c r="G157" s="488">
        <f>'[6]Állami előzetes 2008 '!C129</f>
        <v>26</v>
      </c>
      <c r="H157" s="488">
        <f>'[6]Állami előzetes 2008 '!D129</f>
        <v>1020000</v>
      </c>
      <c r="I157" s="488">
        <f>G157*H157</f>
        <v>26520000</v>
      </c>
      <c r="J157" s="483">
        <f>((G157/D157)-1)*100</f>
        <v>-7.14285714285714</v>
      </c>
      <c r="K157" s="483">
        <f>((H157/E157)-1)*100</f>
        <v>0</v>
      </c>
      <c r="L157" s="484">
        <f t="shared" si="14"/>
        <v>-2040000</v>
      </c>
    </row>
    <row r="158" spans="1:12" ht="15" customHeight="1">
      <c r="A158" s="555" t="s">
        <v>256</v>
      </c>
      <c r="B158" s="493" t="s">
        <v>534</v>
      </c>
      <c r="C158" s="493" t="s">
        <v>534</v>
      </c>
      <c r="D158" s="330"/>
      <c r="E158" s="330"/>
      <c r="F158" s="488">
        <f>SUM('[6]Állami előzetes 2007'!K113)</f>
        <v>37028419</v>
      </c>
      <c r="G158" s="488"/>
      <c r="H158" s="488"/>
      <c r="I158" s="488">
        <f>'[6]Állami előzetes 2008 '!E130</f>
        <v>48591082</v>
      </c>
      <c r="J158" s="483"/>
      <c r="K158" s="483"/>
      <c r="L158" s="484">
        <f>I158-F158</f>
        <v>11562663</v>
      </c>
    </row>
    <row r="159" spans="1:12" ht="15" customHeight="1">
      <c r="A159" s="555" t="s">
        <v>109</v>
      </c>
      <c r="B159" s="493" t="s">
        <v>535</v>
      </c>
      <c r="C159" s="493" t="s">
        <v>535</v>
      </c>
      <c r="D159" s="330">
        <f>SUM('[6]Állami előzetes 2007'!C114)</f>
        <v>308</v>
      </c>
      <c r="E159" s="330">
        <f>SUM('[6]Állami előzetes 2007'!D114)</f>
        <v>9400</v>
      </c>
      <c r="F159" s="488">
        <f>E159*D159</f>
        <v>2895200</v>
      </c>
      <c r="G159" s="488">
        <f>'[6]Állami előzetes 2008 '!C131</f>
        <v>144</v>
      </c>
      <c r="H159" s="488">
        <f>'[6]Állami előzetes 2008 '!D131</f>
        <v>9400</v>
      </c>
      <c r="I159" s="488">
        <f>G159*H159</f>
        <v>1353600</v>
      </c>
      <c r="J159" s="483">
        <f>((G159/D159)-1)*100</f>
        <v>-53.24675324675325</v>
      </c>
      <c r="K159" s="483">
        <f>((H159/E159)-1)*100</f>
        <v>0</v>
      </c>
      <c r="L159" s="484">
        <f t="shared" si="14"/>
        <v>-1541600</v>
      </c>
    </row>
    <row r="160" spans="1:12" s="5" customFormat="1" ht="18" customHeight="1">
      <c r="A160" s="594" t="s">
        <v>257</v>
      </c>
      <c r="B160" s="556"/>
      <c r="C160" s="556"/>
      <c r="D160" s="557"/>
      <c r="E160" s="557"/>
      <c r="F160" s="558">
        <f>SUM(F156:F159)</f>
        <v>87059319</v>
      </c>
      <c r="G160" s="558"/>
      <c r="H160" s="558"/>
      <c r="I160" s="558">
        <f>SUM(I156:I159)</f>
        <v>93749482</v>
      </c>
      <c r="J160" s="483"/>
      <c r="K160" s="483"/>
      <c r="L160" s="484">
        <f t="shared" si="14"/>
        <v>6690163</v>
      </c>
    </row>
    <row r="161" spans="1:12" ht="16.5" customHeight="1">
      <c r="A161" s="559" t="s">
        <v>258</v>
      </c>
      <c r="B161" s="554" t="s">
        <v>536</v>
      </c>
      <c r="C161" s="554" t="s">
        <v>536</v>
      </c>
      <c r="D161" s="553"/>
      <c r="E161" s="553"/>
      <c r="F161" s="488">
        <f>'[6]Állami előzetes 2007'!K116</f>
        <v>511717928</v>
      </c>
      <c r="G161" s="488"/>
      <c r="H161" s="488"/>
      <c r="I161" s="488">
        <f>'[6]Állami előzetes 2008 '!E133</f>
        <v>522564884</v>
      </c>
      <c r="J161" s="483"/>
      <c r="K161" s="483"/>
      <c r="L161" s="484">
        <f t="shared" si="14"/>
        <v>10846956</v>
      </c>
    </row>
    <row r="162" spans="1:12" s="7" customFormat="1" ht="20.25" customHeight="1">
      <c r="A162" s="586" t="s">
        <v>259</v>
      </c>
      <c r="B162" s="587"/>
      <c r="C162" s="587"/>
      <c r="D162" s="588"/>
      <c r="E162" s="588"/>
      <c r="F162" s="589">
        <f>SUM(F160:F161)</f>
        <v>598777247</v>
      </c>
      <c r="G162" s="589"/>
      <c r="H162" s="589"/>
      <c r="I162" s="589">
        <f>SUM(I160:I161)</f>
        <v>616314366</v>
      </c>
      <c r="J162" s="561"/>
      <c r="K162" s="561"/>
      <c r="L162" s="590">
        <f t="shared" si="14"/>
        <v>17537119</v>
      </c>
    </row>
    <row r="163" spans="1:12" s="8" customFormat="1" ht="15" customHeight="1">
      <c r="A163" s="733"/>
      <c r="B163" s="734"/>
      <c r="C163" s="734"/>
      <c r="D163" s="734"/>
      <c r="E163" s="734"/>
      <c r="F163" s="734"/>
      <c r="G163" s="734"/>
      <c r="H163" s="734"/>
      <c r="I163" s="734"/>
      <c r="J163" s="734"/>
      <c r="K163" s="734"/>
      <c r="L163" s="735"/>
    </row>
    <row r="164" spans="1:12" s="7" customFormat="1" ht="20.25" customHeight="1">
      <c r="A164" s="591" t="s">
        <v>260</v>
      </c>
      <c r="B164" s="592"/>
      <c r="C164" s="592"/>
      <c r="D164" s="593"/>
      <c r="E164" s="593"/>
      <c r="F164" s="567">
        <f>SUM(F153,F162,F163)</f>
        <v>6873890950.000001</v>
      </c>
      <c r="G164" s="567"/>
      <c r="H164" s="567"/>
      <c r="I164" s="567">
        <f>SUM(I153,I162)</f>
        <v>6242655601</v>
      </c>
      <c r="J164" s="579"/>
      <c r="K164" s="579"/>
      <c r="L164" s="569">
        <f t="shared" si="14"/>
        <v>-631235349.000001</v>
      </c>
    </row>
    <row r="165" spans="1:12" ht="15" customHeight="1">
      <c r="A165" s="724"/>
      <c r="B165" s="725"/>
      <c r="C165" s="725"/>
      <c r="D165" s="725"/>
      <c r="E165" s="725"/>
      <c r="F165" s="725"/>
      <c r="G165" s="725"/>
      <c r="H165" s="725"/>
      <c r="I165" s="725"/>
      <c r="J165" s="725"/>
      <c r="K165" s="725"/>
      <c r="L165" s="726"/>
    </row>
    <row r="166" spans="1:12" s="8" customFormat="1" ht="15" customHeight="1">
      <c r="A166" s="496" t="s">
        <v>261</v>
      </c>
      <c r="B166" s="552"/>
      <c r="C166" s="552"/>
      <c r="D166" s="488"/>
      <c r="E166" s="488"/>
      <c r="F166" s="488">
        <f>'[6]Állami előzetes 2007'!K121</f>
        <v>317600000</v>
      </c>
      <c r="G166" s="488"/>
      <c r="H166" s="488"/>
      <c r="I166" s="488">
        <f>'[6]Állami előzetes 2008 '!E138</f>
        <v>317600000</v>
      </c>
      <c r="J166" s="483"/>
      <c r="K166" s="483"/>
      <c r="L166" s="484">
        <f>I166-F166</f>
        <v>0</v>
      </c>
    </row>
    <row r="167" spans="1:12" ht="15" customHeight="1">
      <c r="A167" s="496" t="s">
        <v>406</v>
      </c>
      <c r="B167" s="552"/>
      <c r="C167" s="552"/>
      <c r="D167" s="488"/>
      <c r="E167" s="488"/>
      <c r="F167" s="488">
        <f>'[6]Állami előzetes 2007'!K122</f>
        <v>1039974279</v>
      </c>
      <c r="G167" s="488"/>
      <c r="H167" s="488"/>
      <c r="I167" s="488">
        <f>'[6]Állami előzetes 2008 '!E139</f>
        <v>1120785612</v>
      </c>
      <c r="J167" s="483"/>
      <c r="K167" s="483"/>
      <c r="L167" s="484">
        <f>I167-F167</f>
        <v>80811333</v>
      </c>
    </row>
    <row r="168" spans="1:12" ht="15" customHeight="1">
      <c r="A168" s="646" t="s">
        <v>567</v>
      </c>
      <c r="B168" s="560"/>
      <c r="C168" s="560"/>
      <c r="D168" s="488"/>
      <c r="E168" s="488"/>
      <c r="F168" s="488">
        <f>'[6]Állami előzetes 2007'!J123</f>
        <v>410778507</v>
      </c>
      <c r="G168" s="488"/>
      <c r="H168" s="488"/>
      <c r="I168" s="488">
        <f>'[6]Állami előzetes 2008 '!E140</f>
        <v>395794612.97200036</v>
      </c>
      <c r="J168" s="483"/>
      <c r="K168" s="483"/>
      <c r="L168" s="484">
        <f>I168-F168</f>
        <v>-14983894.02799964</v>
      </c>
    </row>
    <row r="169" spans="1:12" ht="15" customHeight="1">
      <c r="A169" s="730"/>
      <c r="B169" s="731"/>
      <c r="C169" s="731"/>
      <c r="D169" s="731"/>
      <c r="E169" s="731"/>
      <c r="F169" s="731"/>
      <c r="G169" s="731"/>
      <c r="H169" s="731"/>
      <c r="I169" s="731"/>
      <c r="J169" s="731"/>
      <c r="K169" s="731"/>
      <c r="L169" s="732"/>
    </row>
    <row r="170" spans="1:12" s="4" customFormat="1" ht="21.75" customHeight="1">
      <c r="A170" s="565" t="s">
        <v>262</v>
      </c>
      <c r="B170" s="566"/>
      <c r="C170" s="566"/>
      <c r="D170" s="567"/>
      <c r="E170" s="567"/>
      <c r="F170" s="567">
        <f>SUM(F164,F166:F168)</f>
        <v>8642243736</v>
      </c>
      <c r="G170" s="567"/>
      <c r="H170" s="567"/>
      <c r="I170" s="567">
        <f>SUM(I164,I166:I168)</f>
        <v>8076835825.972</v>
      </c>
      <c r="J170" s="568"/>
      <c r="K170" s="568"/>
      <c r="L170" s="569">
        <f>I170-F170</f>
        <v>-565407910.0279999</v>
      </c>
    </row>
    <row r="171" spans="1:12" s="4" customFormat="1" ht="15" customHeight="1">
      <c r="A171" s="345"/>
      <c r="B171" s="346"/>
      <c r="C171" s="346"/>
      <c r="D171" s="345"/>
      <c r="E171" s="345"/>
      <c r="F171" s="345"/>
      <c r="G171" s="345"/>
      <c r="H171" s="345"/>
      <c r="I171" s="345"/>
      <c r="J171" s="347"/>
      <c r="K171" s="347"/>
      <c r="L171" s="345"/>
    </row>
    <row r="175" ht="15" customHeight="1">
      <c r="L175" s="1">
        <f>I175-F175</f>
        <v>0</v>
      </c>
    </row>
    <row r="177" ht="15" customHeight="1">
      <c r="L177" s="1">
        <f>I177-F177</f>
        <v>0</v>
      </c>
    </row>
    <row r="179" ht="15" customHeight="1">
      <c r="L179" s="1">
        <f>I179-F179</f>
        <v>0</v>
      </c>
    </row>
    <row r="181" ht="15" customHeight="1">
      <c r="L181" s="1">
        <f>I181-F181</f>
        <v>0</v>
      </c>
    </row>
  </sheetData>
  <sheetProtection/>
  <mergeCells count="30">
    <mergeCell ref="J6:K6"/>
    <mergeCell ref="J7:J9"/>
    <mergeCell ref="K7:K9"/>
    <mergeCell ref="G6:I6"/>
    <mergeCell ref="H7:H9"/>
    <mergeCell ref="I7:I9"/>
    <mergeCell ref="A165:L165"/>
    <mergeCell ref="A154:L154"/>
    <mergeCell ref="A169:L169"/>
    <mergeCell ref="A163:L163"/>
    <mergeCell ref="A2:L2"/>
    <mergeCell ref="A3:L3"/>
    <mergeCell ref="D6:F6"/>
    <mergeCell ref="L6:L9"/>
    <mergeCell ref="K5:L5"/>
    <mergeCell ref="D7:D9"/>
    <mergeCell ref="G7:G9"/>
    <mergeCell ref="A6:A9"/>
    <mergeCell ref="F7:F9"/>
    <mergeCell ref="E7:E9"/>
    <mergeCell ref="L126:L130"/>
    <mergeCell ref="L40:L47"/>
    <mergeCell ref="L48:L59"/>
    <mergeCell ref="L60:L68"/>
    <mergeCell ref="L69:L79"/>
    <mergeCell ref="L80:L85"/>
    <mergeCell ref="L92:L101"/>
    <mergeCell ref="L102:L107"/>
    <mergeCell ref="L108:L118"/>
    <mergeCell ref="L122:L125"/>
  </mergeCells>
  <printOptions horizontalCentered="1"/>
  <pageMargins left="0.1968503937007874" right="0.1968503937007874" top="0.5905511811023623" bottom="0.3937007874015748" header="0.4724409448818898" footer="0.3937007874015748"/>
  <pageSetup horizontalDpi="300" verticalDpi="300" orientation="landscape" paperSize="9" scale="79" r:id="rId2"/>
  <rowBreaks count="2" manualBreakCount="2">
    <brk id="68" max="11" man="1"/>
    <brk id="91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P74"/>
  <sheetViews>
    <sheetView workbookViewId="0" topLeftCell="A1">
      <selection activeCell="A1" sqref="A1:IV16384"/>
    </sheetView>
  </sheetViews>
  <sheetFormatPr defaultColWidth="9.140625" defaultRowHeight="12.75"/>
  <cols>
    <col min="1" max="1" width="32.28125" style="42" bestFit="1" customWidth="1"/>
    <col min="2" max="2" width="11.00390625" style="42" customWidth="1"/>
    <col min="3" max="3" width="10.00390625" style="42" customWidth="1"/>
    <col min="4" max="4" width="9.421875" style="42" customWidth="1"/>
    <col min="5" max="5" width="7.57421875" style="42" customWidth="1"/>
    <col min="6" max="6" width="10.00390625" style="42" customWidth="1"/>
    <col min="7" max="7" width="8.140625" style="42" customWidth="1"/>
    <col min="8" max="8" width="10.28125" style="42" customWidth="1"/>
    <col min="9" max="9" width="8.28125" style="42" customWidth="1"/>
    <col min="10" max="10" width="9.57421875" style="42" customWidth="1"/>
    <col min="11" max="11" width="8.140625" style="42" customWidth="1"/>
    <col min="12" max="12" width="7.7109375" style="42" customWidth="1"/>
    <col min="13" max="13" width="11.28125" style="42" customWidth="1"/>
    <col min="14" max="14" width="10.7109375" style="42" customWidth="1"/>
    <col min="15" max="16384" width="8.00390625" style="42" customWidth="1"/>
  </cols>
  <sheetData>
    <row r="1" spans="1:16" ht="12.75">
      <c r="A1" s="855" t="s">
        <v>346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41"/>
      <c r="P1" s="41"/>
    </row>
    <row r="2" spans="1:15" ht="12.75">
      <c r="A2" s="855" t="s">
        <v>556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43"/>
    </row>
    <row r="5" spans="1:14" ht="76.5" customHeight="1">
      <c r="A5" s="44" t="s">
        <v>57</v>
      </c>
      <c r="B5" s="45" t="s">
        <v>557</v>
      </c>
      <c r="C5" s="45" t="s">
        <v>348</v>
      </c>
      <c r="D5" s="45" t="s">
        <v>349</v>
      </c>
      <c r="E5" s="45" t="s">
        <v>350</v>
      </c>
      <c r="F5" s="45" t="s">
        <v>351</v>
      </c>
      <c r="G5" s="45" t="s">
        <v>352</v>
      </c>
      <c r="H5" s="45" t="s">
        <v>559</v>
      </c>
      <c r="I5" s="45" t="s">
        <v>352</v>
      </c>
      <c r="J5" s="45" t="s">
        <v>353</v>
      </c>
      <c r="K5" s="45" t="s">
        <v>352</v>
      </c>
      <c r="L5" s="45" t="s">
        <v>354</v>
      </c>
      <c r="M5" s="45" t="s">
        <v>355</v>
      </c>
      <c r="N5" s="46" t="s">
        <v>352</v>
      </c>
    </row>
    <row r="6" spans="1:14" ht="23.25" customHeight="1">
      <c r="A6" s="48" t="s">
        <v>60</v>
      </c>
      <c r="B6" s="49">
        <f>Segédtábla!AH52</f>
        <v>539692</v>
      </c>
      <c r="C6" s="49">
        <f>B6-D6</f>
        <v>45072</v>
      </c>
      <c r="D6" s="49">
        <f>Segédtábla!AJ52</f>
        <v>494620</v>
      </c>
      <c r="E6" s="49">
        <v>0</v>
      </c>
      <c r="F6" s="49"/>
      <c r="G6" s="49"/>
      <c r="H6" s="49"/>
      <c r="I6" s="49"/>
      <c r="J6" s="50"/>
      <c r="K6" s="49"/>
      <c r="L6" s="49">
        <v>126</v>
      </c>
      <c r="M6" s="49">
        <f aca="true" t="shared" si="0" ref="M6:M11">D6/L6*1000</f>
        <v>3925555.5555555555</v>
      </c>
      <c r="N6" s="61">
        <f>M6-$M$10</f>
        <v>1723045.319335083</v>
      </c>
    </row>
    <row r="7" spans="1:14" ht="24.75" customHeight="1">
      <c r="A7" s="52" t="s">
        <v>316</v>
      </c>
      <c r="B7" s="53">
        <f>SUM(B6:B6)</f>
        <v>539692</v>
      </c>
      <c r="C7" s="54">
        <f>SUM(C6:C6)</f>
        <v>45072</v>
      </c>
      <c r="D7" s="54">
        <f>SUM(D6:D6)</f>
        <v>494620</v>
      </c>
      <c r="E7" s="54">
        <f>SUM(E6:E6)</f>
        <v>0</v>
      </c>
      <c r="F7" s="53"/>
      <c r="G7" s="55"/>
      <c r="H7" s="53"/>
      <c r="I7" s="55"/>
      <c r="J7" s="53"/>
      <c r="K7" s="55"/>
      <c r="L7" s="53">
        <f>SUM(L6:L6)</f>
        <v>126</v>
      </c>
      <c r="M7" s="53">
        <f t="shared" si="0"/>
        <v>3925555.5555555555</v>
      </c>
      <c r="N7" s="56" t="s">
        <v>356</v>
      </c>
    </row>
    <row r="8" spans="1:14" ht="26.25" customHeight="1">
      <c r="A8" s="114" t="s">
        <v>62</v>
      </c>
      <c r="B8" s="58">
        <f>Segédtábla!AH41</f>
        <v>816865</v>
      </c>
      <c r="C8" s="59">
        <f>B8-D8</f>
        <v>209957</v>
      </c>
      <c r="D8" s="58">
        <f>Segédtábla!AJ41</f>
        <v>606908</v>
      </c>
      <c r="E8" s="60">
        <v>357</v>
      </c>
      <c r="F8" s="58">
        <f>B8/E8*1000</f>
        <v>2288137.2549019605</v>
      </c>
      <c r="G8" s="58">
        <f>F8-$F$10</f>
        <v>59846.77871148428</v>
      </c>
      <c r="H8" s="58">
        <f>C8/E8*1000</f>
        <v>588114.8459383753</v>
      </c>
      <c r="I8" s="58">
        <f>H8-$H$10</f>
        <v>24817.226890756283</v>
      </c>
      <c r="J8" s="58">
        <f>D8/E8*1000</f>
        <v>1700022.4089635853</v>
      </c>
      <c r="K8" s="58">
        <f>J8-$J$10</f>
        <v>35029.551820728</v>
      </c>
      <c r="L8" s="637">
        <v>278.5</v>
      </c>
      <c r="M8" s="58">
        <f t="shared" si="0"/>
        <v>2179202.8725314187</v>
      </c>
      <c r="N8" s="61">
        <f>M8-$M$10</f>
        <v>-23307.363689053804</v>
      </c>
    </row>
    <row r="9" spans="1:14" ht="39" customHeight="1">
      <c r="A9" s="62" t="s">
        <v>289</v>
      </c>
      <c r="B9" s="58">
        <f>Segédtábla!AH42</f>
        <v>119017</v>
      </c>
      <c r="C9" s="59">
        <f>B9-D9</f>
        <v>26628</v>
      </c>
      <c r="D9" s="58">
        <f>Segédtábla!AJ42</f>
        <v>92389</v>
      </c>
      <c r="E9" s="60">
        <v>63</v>
      </c>
      <c r="F9" s="58">
        <f>B9/E9*1000</f>
        <v>1889158.7301587302</v>
      </c>
      <c r="G9" s="58">
        <f>F9-$F$10</f>
        <v>-339131.74603174604</v>
      </c>
      <c r="H9" s="58">
        <f>C9/E9*1000</f>
        <v>422666.6666666667</v>
      </c>
      <c r="I9" s="58">
        <f>H9-$H$10</f>
        <v>-140630.95238095237</v>
      </c>
      <c r="J9" s="58">
        <f>D9/E9*1000</f>
        <v>1466492.0634920634</v>
      </c>
      <c r="K9" s="58">
        <f>J9-$J$10</f>
        <v>-198500.79365079384</v>
      </c>
      <c r="L9" s="115">
        <v>39</v>
      </c>
      <c r="M9" s="58">
        <f t="shared" si="0"/>
        <v>2368948.717948718</v>
      </c>
      <c r="N9" s="61">
        <f>M9-$M$10</f>
        <v>166438.4817282455</v>
      </c>
    </row>
    <row r="10" spans="1:14" ht="35.25" customHeight="1">
      <c r="A10" s="26" t="s">
        <v>318</v>
      </c>
      <c r="B10" s="53">
        <f>SUM(B8:B9)</f>
        <v>935882</v>
      </c>
      <c r="C10" s="54">
        <f>SUM(C8:C9)</f>
        <v>236585</v>
      </c>
      <c r="D10" s="54">
        <f>SUM(D8:D9)</f>
        <v>699297</v>
      </c>
      <c r="E10" s="53">
        <f>SUM(E8:E9)</f>
        <v>420</v>
      </c>
      <c r="F10" s="53">
        <f>SUM(B8:B9)/E10*1000</f>
        <v>2228290.476190476</v>
      </c>
      <c r="G10" s="55" t="s">
        <v>356</v>
      </c>
      <c r="H10" s="53">
        <f>SUM(C8:C9)/E10*1000</f>
        <v>563297.619047619</v>
      </c>
      <c r="I10" s="55" t="s">
        <v>356</v>
      </c>
      <c r="J10" s="53">
        <f>SUM(D8:D9)/E10*1000</f>
        <v>1664992.8571428573</v>
      </c>
      <c r="K10" s="55" t="s">
        <v>356</v>
      </c>
      <c r="L10" s="116">
        <f>SUM(L8:L9)</f>
        <v>317.5</v>
      </c>
      <c r="M10" s="53">
        <f t="shared" si="0"/>
        <v>2202510.2362204725</v>
      </c>
      <c r="N10" s="56" t="s">
        <v>356</v>
      </c>
    </row>
    <row r="11" spans="1:14" ht="21" customHeight="1">
      <c r="A11" s="63" t="s">
        <v>357</v>
      </c>
      <c r="B11" s="53">
        <f>Segédtábla!AH8</f>
        <v>181579</v>
      </c>
      <c r="C11" s="64">
        <f>B11-D11</f>
        <v>91610</v>
      </c>
      <c r="D11" s="54">
        <f>Segédtábla!AJ8</f>
        <v>89969</v>
      </c>
      <c r="E11" s="53">
        <v>0</v>
      </c>
      <c r="F11" s="53"/>
      <c r="G11" s="55"/>
      <c r="H11" s="53"/>
      <c r="I11" s="55"/>
      <c r="J11" s="53"/>
      <c r="K11" s="55"/>
      <c r="L11" s="116">
        <v>27</v>
      </c>
      <c r="M11" s="339">
        <f t="shared" si="0"/>
        <v>3332185.185185185</v>
      </c>
      <c r="N11" s="340">
        <f>M11-$M$28</f>
        <v>468707.15773251094</v>
      </c>
    </row>
    <row r="12" spans="1:14" ht="18" customHeight="1">
      <c r="A12" s="65" t="s">
        <v>55</v>
      </c>
      <c r="B12" s="66">
        <f>Segédtábla!AH9</f>
        <v>1262217</v>
      </c>
      <c r="C12" s="47">
        <f>B12-D12</f>
        <v>293865</v>
      </c>
      <c r="D12" s="67">
        <f>Segédtábla!AJ10</f>
        <v>968352</v>
      </c>
      <c r="E12" s="68">
        <f>'ellátottak '!H17</f>
        <v>2370.6666666666665</v>
      </c>
      <c r="F12" s="67">
        <f aca="true" t="shared" si="1" ref="F12:F26">(B12/E12)*1000</f>
        <v>532431.2429696288</v>
      </c>
      <c r="G12" s="67">
        <f>F12-$F$13</f>
        <v>0</v>
      </c>
      <c r="H12" s="67">
        <f aca="true" t="shared" si="2" ref="H12:H26">(C12/E12)*1000</f>
        <v>123958.80202474691</v>
      </c>
      <c r="I12" s="67">
        <f>H12-$H$13</f>
        <v>0</v>
      </c>
      <c r="J12" s="67">
        <f aca="true" t="shared" si="3" ref="J12:J26">(D12/E12)*1000</f>
        <v>408472.4409448819</v>
      </c>
      <c r="K12" s="67">
        <f>J12-$J$13</f>
        <v>0</v>
      </c>
      <c r="L12" s="117">
        <v>390</v>
      </c>
      <c r="M12" s="338">
        <f aca="true" t="shared" si="4" ref="M12:M47">(D12/L12)*1000</f>
        <v>2482953.8461538465</v>
      </c>
      <c r="N12" s="636">
        <f>M12-$M$10</f>
        <v>280443.609933374</v>
      </c>
    </row>
    <row r="13" spans="1:14" ht="18" customHeight="1">
      <c r="A13" s="76" t="s">
        <v>276</v>
      </c>
      <c r="B13" s="54">
        <f>SUM(B12:B12)</f>
        <v>1262217</v>
      </c>
      <c r="C13" s="54">
        <f>SUM(C12:C12)</f>
        <v>293865</v>
      </c>
      <c r="D13" s="54">
        <f>SUM(D12:D12)</f>
        <v>968352</v>
      </c>
      <c r="E13" s="54">
        <f>SUM(E12:E12)</f>
        <v>2370.6666666666665</v>
      </c>
      <c r="F13" s="54">
        <f t="shared" si="1"/>
        <v>532431.2429696288</v>
      </c>
      <c r="G13" s="55" t="s">
        <v>356</v>
      </c>
      <c r="H13" s="54">
        <f t="shared" si="2"/>
        <v>123958.80202474691</v>
      </c>
      <c r="I13" s="55" t="s">
        <v>356</v>
      </c>
      <c r="J13" s="54">
        <f t="shared" si="3"/>
        <v>408472.4409448819</v>
      </c>
      <c r="K13" s="55" t="s">
        <v>356</v>
      </c>
      <c r="L13" s="118">
        <f>SUM(L12:L12)</f>
        <v>390</v>
      </c>
      <c r="M13" s="54">
        <f t="shared" si="4"/>
        <v>2482953.8461538465</v>
      </c>
      <c r="N13" s="56" t="s">
        <v>356</v>
      </c>
    </row>
    <row r="14" spans="1:14" ht="36">
      <c r="A14" s="77" t="s">
        <v>326</v>
      </c>
      <c r="B14" s="78">
        <f>Segédtábla!AH11</f>
        <v>320665.1682421351</v>
      </c>
      <c r="C14" s="47">
        <f aca="true" t="shared" si="5" ref="C14:C27">B14-D14</f>
        <v>83102</v>
      </c>
      <c r="D14" s="67">
        <f>Segédtábla!AJ11</f>
        <v>237563.16824213509</v>
      </c>
      <c r="E14" s="68">
        <f>'ellátottak '!H19</f>
        <v>658.6666666666666</v>
      </c>
      <c r="F14" s="67">
        <f t="shared" si="1"/>
        <v>486839.8303271282</v>
      </c>
      <c r="G14" s="67">
        <f aca="true" t="shared" si="6" ref="G14:G26">F14-$F$28</f>
        <v>14356.40403206076</v>
      </c>
      <c r="H14" s="67">
        <f t="shared" si="2"/>
        <v>126167.00404858301</v>
      </c>
      <c r="I14" s="67">
        <f aca="true" t="shared" si="7" ref="I14:I26">H14-$H$28</f>
        <v>16272.70491359495</v>
      </c>
      <c r="J14" s="67">
        <f t="shared" si="3"/>
        <v>360672.8262785452</v>
      </c>
      <c r="K14" s="67">
        <f aca="true" t="shared" si="8" ref="K14:K26">J14-$J$28</f>
        <v>-1916.3008815341746</v>
      </c>
      <c r="L14" s="117">
        <v>83</v>
      </c>
      <c r="M14" s="67">
        <f t="shared" si="4"/>
        <v>2862206.846290784</v>
      </c>
      <c r="N14" s="69">
        <f aca="true" t="shared" si="9" ref="N14:N27">M14-$M$28</f>
        <v>-1271.181161890272</v>
      </c>
    </row>
    <row r="15" spans="1:14" ht="26.25" customHeight="1">
      <c r="A15" s="79" t="s">
        <v>66</v>
      </c>
      <c r="B15" s="78">
        <f>Segédtábla!AH12</f>
        <v>108696.13692303775</v>
      </c>
      <c r="C15" s="59">
        <f t="shared" si="5"/>
        <v>3206</v>
      </c>
      <c r="D15" s="67">
        <f>Segédtábla!AJ12</f>
        <v>105490.13692303775</v>
      </c>
      <c r="E15" s="71">
        <f>'ellátottak '!H20</f>
        <v>401.16666666666663</v>
      </c>
      <c r="F15" s="70">
        <f t="shared" si="1"/>
        <v>270950.0712664007</v>
      </c>
      <c r="G15" s="70">
        <f t="shared" si="6"/>
        <v>-201533.35502866673</v>
      </c>
      <c r="H15" s="70">
        <f t="shared" si="2"/>
        <v>7991.690901537184</v>
      </c>
      <c r="I15" s="70">
        <f t="shared" si="7"/>
        <v>-101902.60823345088</v>
      </c>
      <c r="J15" s="70">
        <f t="shared" si="3"/>
        <v>262958.38036486355</v>
      </c>
      <c r="K15" s="70">
        <f t="shared" si="8"/>
        <v>-99630.74679521582</v>
      </c>
      <c r="L15" s="119">
        <v>35</v>
      </c>
      <c r="M15" s="70">
        <f t="shared" si="4"/>
        <v>3014003.9120867928</v>
      </c>
      <c r="N15" s="72">
        <f t="shared" si="9"/>
        <v>150525.88463411853</v>
      </c>
    </row>
    <row r="16" spans="1:14" ht="18" customHeight="1">
      <c r="A16" s="81" t="s">
        <v>63</v>
      </c>
      <c r="B16" s="78">
        <f>Segédtábla!AH13</f>
        <v>229270.44906720964</v>
      </c>
      <c r="C16" s="59">
        <f t="shared" si="5"/>
        <v>59630</v>
      </c>
      <c r="D16" s="67">
        <f>Segédtábla!AJ13</f>
        <v>169640.44906720964</v>
      </c>
      <c r="E16" s="71">
        <f>'ellátottak '!H21</f>
        <v>612</v>
      </c>
      <c r="F16" s="70">
        <f t="shared" si="1"/>
        <v>374624.9167764864</v>
      </c>
      <c r="G16" s="70">
        <f t="shared" si="6"/>
        <v>-97858.50951858104</v>
      </c>
      <c r="H16" s="70">
        <f t="shared" si="2"/>
        <v>97434.64052287581</v>
      </c>
      <c r="I16" s="70">
        <f t="shared" si="7"/>
        <v>-12459.658612112253</v>
      </c>
      <c r="J16" s="70">
        <f t="shared" si="3"/>
        <v>277190.27625361056</v>
      </c>
      <c r="K16" s="70">
        <f t="shared" si="8"/>
        <v>-85398.85090646881</v>
      </c>
      <c r="L16" s="119">
        <v>60</v>
      </c>
      <c r="M16" s="70">
        <f t="shared" si="4"/>
        <v>2827340.817786827</v>
      </c>
      <c r="N16" s="72">
        <f t="shared" si="9"/>
        <v>-36137.20966584701</v>
      </c>
    </row>
    <row r="17" spans="1:14" ht="18" customHeight="1">
      <c r="A17" s="81" t="s">
        <v>42</v>
      </c>
      <c r="B17" s="78">
        <f>Segédtábla!AH14</f>
        <v>182286.21810514186</v>
      </c>
      <c r="C17" s="59">
        <f t="shared" si="5"/>
        <v>52739.999999999985</v>
      </c>
      <c r="D17" s="67">
        <f>Segédtábla!AJ14</f>
        <v>129546.21810514187</v>
      </c>
      <c r="E17" s="71">
        <f>'ellátottak '!H22</f>
        <v>434.3333333333333</v>
      </c>
      <c r="F17" s="70">
        <f t="shared" si="1"/>
        <v>419691.98335796286</v>
      </c>
      <c r="G17" s="70">
        <f t="shared" si="6"/>
        <v>-52791.442937104555</v>
      </c>
      <c r="H17" s="70">
        <f t="shared" si="2"/>
        <v>121427.47505755945</v>
      </c>
      <c r="I17" s="70">
        <f t="shared" si="7"/>
        <v>11533.17592257139</v>
      </c>
      <c r="J17" s="70">
        <f t="shared" si="3"/>
        <v>298264.5083004034</v>
      </c>
      <c r="K17" s="70">
        <f t="shared" si="8"/>
        <v>-64324.618859675946</v>
      </c>
      <c r="L17" s="119">
        <v>46</v>
      </c>
      <c r="M17" s="70">
        <f t="shared" si="4"/>
        <v>2816222.1327204756</v>
      </c>
      <c r="N17" s="72">
        <f t="shared" si="9"/>
        <v>-47255.89473219868</v>
      </c>
    </row>
    <row r="18" spans="1:14" ht="18" customHeight="1">
      <c r="A18" s="81" t="s">
        <v>43</v>
      </c>
      <c r="B18" s="78">
        <f>Segédtábla!AH15</f>
        <v>185886.50233163935</v>
      </c>
      <c r="C18" s="59">
        <f t="shared" si="5"/>
        <v>46805</v>
      </c>
      <c r="D18" s="67">
        <f>Segédtábla!AJ15</f>
        <v>139081.50233163935</v>
      </c>
      <c r="E18" s="71">
        <f>'ellátottak '!H23</f>
        <v>490</v>
      </c>
      <c r="F18" s="70">
        <f t="shared" si="1"/>
        <v>379360.2088400803</v>
      </c>
      <c r="G18" s="70">
        <f t="shared" si="6"/>
        <v>-93123.21745498711</v>
      </c>
      <c r="H18" s="70">
        <f t="shared" si="2"/>
        <v>95520.4081632653</v>
      </c>
      <c r="I18" s="70">
        <f t="shared" si="7"/>
        <v>-14373.890971722765</v>
      </c>
      <c r="J18" s="70">
        <f t="shared" si="3"/>
        <v>283839.800676815</v>
      </c>
      <c r="K18" s="70">
        <f t="shared" si="8"/>
        <v>-78749.32648326439</v>
      </c>
      <c r="L18" s="119">
        <v>49</v>
      </c>
      <c r="M18" s="70">
        <f t="shared" si="4"/>
        <v>2838398.0067681503</v>
      </c>
      <c r="N18" s="72">
        <f t="shared" si="9"/>
        <v>-25080.020684523974</v>
      </c>
    </row>
    <row r="19" spans="1:14" ht="27.75" customHeight="1">
      <c r="A19" s="639" t="s">
        <v>564</v>
      </c>
      <c r="B19" s="638">
        <f>Segédtábla!AH16</f>
        <v>239793.57817659125</v>
      </c>
      <c r="C19" s="59">
        <f t="shared" si="5"/>
        <v>62400</v>
      </c>
      <c r="D19" s="67">
        <f>Segédtábla!AJ16</f>
        <v>177393.57817659125</v>
      </c>
      <c r="E19" s="82">
        <f>'ellátottak '!H24</f>
        <v>465</v>
      </c>
      <c r="F19" s="70">
        <f t="shared" si="1"/>
        <v>515685.11435826076</v>
      </c>
      <c r="G19" s="70">
        <f t="shared" si="6"/>
        <v>43201.688063193345</v>
      </c>
      <c r="H19" s="70">
        <f t="shared" si="2"/>
        <v>134193.54838709676</v>
      </c>
      <c r="I19" s="70">
        <f t="shared" si="7"/>
        <v>24299.249252108697</v>
      </c>
      <c r="J19" s="70">
        <f t="shared" si="3"/>
        <v>381491.565971164</v>
      </c>
      <c r="K19" s="70">
        <f t="shared" si="8"/>
        <v>18902.438811084605</v>
      </c>
      <c r="L19" s="119">
        <v>58.1</v>
      </c>
      <c r="M19" s="70">
        <f t="shared" si="4"/>
        <v>3053245.7517485586</v>
      </c>
      <c r="N19" s="72">
        <f t="shared" si="9"/>
        <v>189767.72429588437</v>
      </c>
    </row>
    <row r="20" spans="1:14" ht="18" customHeight="1">
      <c r="A20" s="706" t="s">
        <v>561</v>
      </c>
      <c r="B20" s="78">
        <f>Segédtábla!AH17</f>
        <v>168217.60670803703</v>
      </c>
      <c r="C20" s="59">
        <f t="shared" si="5"/>
        <v>35413</v>
      </c>
      <c r="D20" s="67">
        <f>Segédtábla!AJ17</f>
        <v>132804.60670803703</v>
      </c>
      <c r="E20" s="71">
        <f>'ellátottak '!H25</f>
        <v>238.33333333333331</v>
      </c>
      <c r="F20" s="70">
        <f t="shared" si="1"/>
        <v>705808.1400337219</v>
      </c>
      <c r="G20" s="70">
        <f t="shared" si="6"/>
        <v>233324.7137386545</v>
      </c>
      <c r="H20" s="70">
        <f t="shared" si="2"/>
        <v>148586.013986014</v>
      </c>
      <c r="I20" s="70">
        <f t="shared" si="7"/>
        <v>38691.71485102594</v>
      </c>
      <c r="J20" s="70">
        <f t="shared" si="3"/>
        <v>557222.1260477079</v>
      </c>
      <c r="K20" s="70">
        <f t="shared" si="8"/>
        <v>194632.9988876285</v>
      </c>
      <c r="L20" s="119">
        <v>45.4</v>
      </c>
      <c r="M20" s="70">
        <f t="shared" si="4"/>
        <v>2925211.601498613</v>
      </c>
      <c r="N20" s="72">
        <f t="shared" si="9"/>
        <v>61733.574045938905</v>
      </c>
    </row>
    <row r="21" spans="1:14" ht="18" customHeight="1">
      <c r="A21" s="706" t="s">
        <v>563</v>
      </c>
      <c r="B21" s="78">
        <f>Segédtábla!AH18</f>
        <v>171874.56878556107</v>
      </c>
      <c r="C21" s="59">
        <f t="shared" si="5"/>
        <v>39359</v>
      </c>
      <c r="D21" s="67">
        <f>Segédtábla!AJ18</f>
        <v>132515.56878556107</v>
      </c>
      <c r="E21" s="71">
        <f>'ellátottak '!H26</f>
        <v>475.33333333333337</v>
      </c>
      <c r="F21" s="70">
        <f t="shared" si="1"/>
        <v>361587.45186303166</v>
      </c>
      <c r="G21" s="70">
        <f t="shared" si="6"/>
        <v>-110895.97443203576</v>
      </c>
      <c r="H21" s="70">
        <f t="shared" si="2"/>
        <v>82802.94530154276</v>
      </c>
      <c r="I21" s="70">
        <f t="shared" si="7"/>
        <v>-27091.353833445304</v>
      </c>
      <c r="J21" s="70">
        <f t="shared" si="3"/>
        <v>278784.5065614889</v>
      </c>
      <c r="K21" s="70">
        <f t="shared" si="8"/>
        <v>-83804.62059859047</v>
      </c>
      <c r="L21" s="119">
        <v>47.6</v>
      </c>
      <c r="M21" s="70">
        <f t="shared" si="4"/>
        <v>2783940.5207050643</v>
      </c>
      <c r="N21" s="72">
        <f t="shared" si="9"/>
        <v>-79537.50674760994</v>
      </c>
    </row>
    <row r="22" spans="1:14" ht="36">
      <c r="A22" s="62" t="s">
        <v>278</v>
      </c>
      <c r="B22" s="78">
        <f>Segédtábla!AH19</f>
        <v>306951.22367065336</v>
      </c>
      <c r="C22" s="59">
        <f t="shared" si="5"/>
        <v>81307</v>
      </c>
      <c r="D22" s="67">
        <f>Segédtábla!AJ19</f>
        <v>225644.22367065336</v>
      </c>
      <c r="E22" s="71">
        <f>'ellátottak '!H27</f>
        <v>708</v>
      </c>
      <c r="F22" s="70">
        <f t="shared" si="1"/>
        <v>433546.92608849343</v>
      </c>
      <c r="G22" s="70">
        <f t="shared" si="6"/>
        <v>-38936.50020657398</v>
      </c>
      <c r="H22" s="70">
        <f t="shared" si="2"/>
        <v>114840.395480226</v>
      </c>
      <c r="I22" s="70">
        <f t="shared" si="7"/>
        <v>4946.0963452379365</v>
      </c>
      <c r="J22" s="70">
        <f t="shared" si="3"/>
        <v>318706.5306082674</v>
      </c>
      <c r="K22" s="70">
        <f t="shared" si="8"/>
        <v>-43882.59655181196</v>
      </c>
      <c r="L22" s="119">
        <v>83.5</v>
      </c>
      <c r="M22" s="70">
        <f t="shared" si="4"/>
        <v>2702326.031983873</v>
      </c>
      <c r="N22" s="72">
        <f t="shared" si="9"/>
        <v>-161151.99546880135</v>
      </c>
    </row>
    <row r="23" spans="1:14" ht="24">
      <c r="A23" s="62" t="s">
        <v>560</v>
      </c>
      <c r="B23" s="78">
        <f>Segédtábla!AH20</f>
        <v>216990.89217060115</v>
      </c>
      <c r="C23" s="59">
        <f t="shared" si="5"/>
        <v>25444</v>
      </c>
      <c r="D23" s="67">
        <f>Segédtábla!AJ20</f>
        <v>191546.89217060115</v>
      </c>
      <c r="E23" s="71">
        <f>'ellátottak '!H29</f>
        <v>223</v>
      </c>
      <c r="F23" s="70">
        <f t="shared" si="1"/>
        <v>973053.3281192877</v>
      </c>
      <c r="G23" s="70">
        <f t="shared" si="6"/>
        <v>500569.9018242203</v>
      </c>
      <c r="H23" s="70">
        <f t="shared" si="2"/>
        <v>114098.65470852019</v>
      </c>
      <c r="I23" s="70">
        <f t="shared" si="7"/>
        <v>4204.355573532128</v>
      </c>
      <c r="J23" s="70">
        <f t="shared" si="3"/>
        <v>858954.6734107675</v>
      </c>
      <c r="K23" s="70">
        <f t="shared" si="8"/>
        <v>496365.5462506881</v>
      </c>
      <c r="L23" s="119">
        <v>74.5</v>
      </c>
      <c r="M23" s="70">
        <f t="shared" si="4"/>
        <v>2571099.223766458</v>
      </c>
      <c r="N23" s="72">
        <f t="shared" si="9"/>
        <v>-292378.803686216</v>
      </c>
    </row>
    <row r="24" spans="1:14" ht="24">
      <c r="A24" s="83" t="s">
        <v>69</v>
      </c>
      <c r="B24" s="78">
        <f>Segédtábla!AH21</f>
        <v>194617.10244707947</v>
      </c>
      <c r="C24" s="59">
        <f t="shared" si="5"/>
        <v>47429</v>
      </c>
      <c r="D24" s="67">
        <f>Segédtábla!AJ21</f>
        <v>147188.10244707947</v>
      </c>
      <c r="E24" s="71">
        <f>'ellátottak '!H30</f>
        <v>325.3333333333333</v>
      </c>
      <c r="F24" s="70">
        <f t="shared" si="1"/>
        <v>598208.3067020886</v>
      </c>
      <c r="G24" s="70">
        <f t="shared" si="6"/>
        <v>125724.88040702115</v>
      </c>
      <c r="H24" s="70">
        <f t="shared" si="2"/>
        <v>145785.86065573772</v>
      </c>
      <c r="I24" s="70">
        <f t="shared" si="7"/>
        <v>35891.56152074966</v>
      </c>
      <c r="J24" s="70">
        <f t="shared" si="3"/>
        <v>452422.4460463508</v>
      </c>
      <c r="K24" s="70">
        <f t="shared" si="8"/>
        <v>89833.31888627145</v>
      </c>
      <c r="L24" s="119">
        <v>49.5</v>
      </c>
      <c r="M24" s="70">
        <f t="shared" si="4"/>
        <v>2973497.0191329187</v>
      </c>
      <c r="N24" s="72">
        <f t="shared" si="9"/>
        <v>110018.99168024445</v>
      </c>
    </row>
    <row r="25" spans="1:14" ht="36">
      <c r="A25" s="62" t="s">
        <v>70</v>
      </c>
      <c r="B25" s="78">
        <f>Segédtábla!AH22</f>
        <v>264687.55956877646</v>
      </c>
      <c r="C25" s="59">
        <f t="shared" si="5"/>
        <v>74290.99999999997</v>
      </c>
      <c r="D25" s="67">
        <f>Segédtábla!AJ22</f>
        <v>190396.5595687765</v>
      </c>
      <c r="E25" s="71">
        <f>'ellátottak '!H31</f>
        <v>626</v>
      </c>
      <c r="F25" s="70">
        <f t="shared" si="1"/>
        <v>422823.5775859049</v>
      </c>
      <c r="G25" s="70">
        <f t="shared" si="6"/>
        <v>-49659.8487091625</v>
      </c>
      <c r="H25" s="70">
        <f t="shared" si="2"/>
        <v>118675.71884984021</v>
      </c>
      <c r="I25" s="70">
        <f t="shared" si="7"/>
        <v>8781.419714852149</v>
      </c>
      <c r="J25" s="70">
        <f t="shared" si="3"/>
        <v>304147.8587360647</v>
      </c>
      <c r="K25" s="70">
        <f t="shared" si="8"/>
        <v>-58441.26842401468</v>
      </c>
      <c r="L25" s="119">
        <v>65.9</v>
      </c>
      <c r="M25" s="70">
        <f t="shared" si="4"/>
        <v>2889173.89330465</v>
      </c>
      <c r="N25" s="72">
        <f t="shared" si="9"/>
        <v>25695.865851975977</v>
      </c>
    </row>
    <row r="26" spans="1:14" ht="12">
      <c r="A26" s="79" t="s">
        <v>46</v>
      </c>
      <c r="B26" s="78">
        <f>Segédtábla!AH23</f>
        <v>366516.78436699143</v>
      </c>
      <c r="C26" s="59">
        <f t="shared" si="5"/>
        <v>97257</v>
      </c>
      <c r="D26" s="67">
        <f>Segédtábla!AJ23</f>
        <v>269259.78436699143</v>
      </c>
      <c r="E26" s="71">
        <f>'ellátottak '!H32</f>
        <v>836</v>
      </c>
      <c r="F26" s="70">
        <f t="shared" si="1"/>
        <v>438417.20618061174</v>
      </c>
      <c r="G26" s="70">
        <f t="shared" si="6"/>
        <v>-34066.220114455675</v>
      </c>
      <c r="H26" s="70">
        <f t="shared" si="2"/>
        <v>116336.12440191388</v>
      </c>
      <c r="I26" s="70">
        <f t="shared" si="7"/>
        <v>6441.825266925822</v>
      </c>
      <c r="J26" s="70">
        <f t="shared" si="3"/>
        <v>322081.08177869784</v>
      </c>
      <c r="K26" s="70">
        <f t="shared" si="8"/>
        <v>-40508.045381381526</v>
      </c>
      <c r="L26" s="119">
        <v>94.2</v>
      </c>
      <c r="M26" s="70">
        <f t="shared" si="4"/>
        <v>2858384.122791841</v>
      </c>
      <c r="N26" s="72">
        <f t="shared" si="9"/>
        <v>-5093.904660833068</v>
      </c>
    </row>
    <row r="27" spans="1:14" ht="18" customHeight="1">
      <c r="A27" s="84" t="s">
        <v>331</v>
      </c>
      <c r="B27" s="78">
        <f>Segédtábla!AH24</f>
        <v>111459.84360813381</v>
      </c>
      <c r="C27" s="49">
        <f t="shared" si="5"/>
        <v>5179</v>
      </c>
      <c r="D27" s="67">
        <f>Segédtábla!AJ24</f>
        <v>106280.84360813381</v>
      </c>
      <c r="E27" s="74"/>
      <c r="F27" s="73"/>
      <c r="G27" s="73"/>
      <c r="H27" s="73"/>
      <c r="I27" s="73"/>
      <c r="J27" s="73"/>
      <c r="K27" s="73"/>
      <c r="L27" s="120">
        <v>30.5</v>
      </c>
      <c r="M27" s="73">
        <f t="shared" si="4"/>
        <v>3484617.823217502</v>
      </c>
      <c r="N27" s="75">
        <f t="shared" si="9"/>
        <v>621139.7957648276</v>
      </c>
    </row>
    <row r="28" spans="1:14" ht="18" customHeight="1">
      <c r="A28" s="76" t="s">
        <v>47</v>
      </c>
      <c r="B28" s="54">
        <f>SUM(B14:B27)</f>
        <v>3067913.634171589</v>
      </c>
      <c r="C28" s="54">
        <f>SUM(C14:C27)</f>
        <v>713562</v>
      </c>
      <c r="D28" s="54">
        <f>SUM(D14:D27)</f>
        <v>2354351.634171589</v>
      </c>
      <c r="E28" s="54">
        <f>SUM(E14:E27)</f>
        <v>6493.166666666667</v>
      </c>
      <c r="F28" s="54">
        <f aca="true" t="shared" si="10" ref="F28:F41">(B28/E28)*1000</f>
        <v>472483.4262950674</v>
      </c>
      <c r="G28" s="55" t="s">
        <v>356</v>
      </c>
      <c r="H28" s="54">
        <f aca="true" t="shared" si="11" ref="H28:H41">(C28/E28)*1000</f>
        <v>109894.29913498806</v>
      </c>
      <c r="I28" s="55" t="s">
        <v>356</v>
      </c>
      <c r="J28" s="54">
        <f aca="true" t="shared" si="12" ref="J28:J41">(D28/E28)*1000</f>
        <v>362589.12716007937</v>
      </c>
      <c r="K28" s="55" t="s">
        <v>356</v>
      </c>
      <c r="L28" s="118">
        <f>SUM(L14:L27)</f>
        <v>822.2</v>
      </c>
      <c r="M28" s="54">
        <f t="shared" si="4"/>
        <v>2863478.027452674</v>
      </c>
      <c r="N28" s="56" t="s">
        <v>356</v>
      </c>
    </row>
    <row r="29" spans="1:14" ht="18" customHeight="1">
      <c r="A29" s="86" t="s">
        <v>48</v>
      </c>
      <c r="B29" s="78">
        <f>Segédtábla!AH26</f>
        <v>230985.16257452962</v>
      </c>
      <c r="C29" s="47">
        <f aca="true" t="shared" si="13" ref="C29:C40">B29-D29</f>
        <v>39040</v>
      </c>
      <c r="D29" s="67">
        <f>Segédtábla!AJ26</f>
        <v>191945.16257452962</v>
      </c>
      <c r="E29" s="68">
        <f>'ellátottak '!H36</f>
        <v>538.6666666666666</v>
      </c>
      <c r="F29" s="67">
        <f t="shared" si="10"/>
        <v>428809.0889378644</v>
      </c>
      <c r="G29" s="67">
        <f aca="true" t="shared" si="14" ref="G29:G40">F29-$F$41</f>
        <v>-379.89559541014023</v>
      </c>
      <c r="H29" s="67">
        <f t="shared" si="11"/>
        <v>72475.24752475247</v>
      </c>
      <c r="I29" s="67">
        <f aca="true" t="shared" si="15" ref="I29:I40">H29-$H$41</f>
        <v>-9112.47629637811</v>
      </c>
      <c r="J29" s="67">
        <f t="shared" si="12"/>
        <v>356333.84141311195</v>
      </c>
      <c r="K29" s="67">
        <f aca="true" t="shared" si="16" ref="K29:K40">J29-$J$41</f>
        <v>8732.580700967985</v>
      </c>
      <c r="L29" s="121">
        <v>60.7</v>
      </c>
      <c r="M29" s="67">
        <f t="shared" si="4"/>
        <v>3162193.7821174567</v>
      </c>
      <c r="N29" s="69">
        <f aca="true" t="shared" si="17" ref="N29:N40">M29-$M$41</f>
        <v>117346.60657531722</v>
      </c>
    </row>
    <row r="30" spans="1:14" ht="18" customHeight="1">
      <c r="A30" s="65" t="s">
        <v>49</v>
      </c>
      <c r="B30" s="78">
        <f>Segédtábla!AH27</f>
        <v>279276.3085323552</v>
      </c>
      <c r="C30" s="59">
        <f t="shared" si="13"/>
        <v>55659.00000000003</v>
      </c>
      <c r="D30" s="67">
        <f>Segédtábla!AJ27</f>
        <v>223617.30853235515</v>
      </c>
      <c r="E30" s="71">
        <f>'ellátottak '!H37</f>
        <v>517.6666666666666</v>
      </c>
      <c r="F30" s="70">
        <f t="shared" si="10"/>
        <v>539490.6153232876</v>
      </c>
      <c r="G30" s="70">
        <f t="shared" si="14"/>
        <v>110301.630790013</v>
      </c>
      <c r="H30" s="70">
        <f t="shared" si="11"/>
        <v>107518.99549259504</v>
      </c>
      <c r="I30" s="70">
        <f t="shared" si="15"/>
        <v>25931.271671464463</v>
      </c>
      <c r="J30" s="70">
        <f t="shared" si="12"/>
        <v>431971.61983069254</v>
      </c>
      <c r="K30" s="70">
        <f t="shared" si="16"/>
        <v>84370.35911854857</v>
      </c>
      <c r="L30" s="119">
        <v>63</v>
      </c>
      <c r="M30" s="70">
        <f t="shared" si="4"/>
        <v>3549481.0878151613</v>
      </c>
      <c r="N30" s="72">
        <f t="shared" si="17"/>
        <v>504633.9122730219</v>
      </c>
    </row>
    <row r="31" spans="1:14" ht="24">
      <c r="A31" s="87" t="s">
        <v>71</v>
      </c>
      <c r="B31" s="78">
        <f>Segédtábla!AH28</f>
        <v>266032.45972009556</v>
      </c>
      <c r="C31" s="59">
        <f t="shared" si="13"/>
        <v>53386.99999999997</v>
      </c>
      <c r="D31" s="67">
        <f>Segédtábla!AJ28</f>
        <v>212645.4597200956</v>
      </c>
      <c r="E31" s="71">
        <f>'ellátottak '!H38</f>
        <v>623</v>
      </c>
      <c r="F31" s="70">
        <f t="shared" si="10"/>
        <v>427018.39441427856</v>
      </c>
      <c r="G31" s="70">
        <f t="shared" si="14"/>
        <v>-2170.590118995984</v>
      </c>
      <c r="H31" s="70">
        <f t="shared" si="11"/>
        <v>85693.4189406099</v>
      </c>
      <c r="I31" s="70">
        <f t="shared" si="15"/>
        <v>4105.695119479322</v>
      </c>
      <c r="J31" s="70">
        <f t="shared" si="12"/>
        <v>341324.9754736687</v>
      </c>
      <c r="K31" s="70">
        <f t="shared" si="16"/>
        <v>-6276.285238475248</v>
      </c>
      <c r="L31" s="119">
        <v>69</v>
      </c>
      <c r="M31" s="70">
        <f t="shared" si="4"/>
        <v>3081818.2568129795</v>
      </c>
      <c r="N31" s="72">
        <f t="shared" si="17"/>
        <v>36971.08127084002</v>
      </c>
    </row>
    <row r="32" spans="1:14" ht="24">
      <c r="A32" s="87" t="s">
        <v>72</v>
      </c>
      <c r="B32" s="78">
        <f>Segédtábla!AH29</f>
        <v>274962.3413301131</v>
      </c>
      <c r="C32" s="59">
        <f t="shared" si="13"/>
        <v>58796.99999999997</v>
      </c>
      <c r="D32" s="67">
        <f>Segédtábla!AJ29</f>
        <v>216165.34133011315</v>
      </c>
      <c r="E32" s="71">
        <f>'ellátottak '!H39</f>
        <v>694.6666666666666</v>
      </c>
      <c r="F32" s="70">
        <f t="shared" si="10"/>
        <v>395819.1094003548</v>
      </c>
      <c r="G32" s="70">
        <f t="shared" si="14"/>
        <v>-33369.875132919755</v>
      </c>
      <c r="H32" s="70">
        <f t="shared" si="11"/>
        <v>84640.59500959689</v>
      </c>
      <c r="I32" s="70">
        <f t="shared" si="15"/>
        <v>3052.871188466306</v>
      </c>
      <c r="J32" s="70">
        <f t="shared" si="12"/>
        <v>311178.51439075795</v>
      </c>
      <c r="K32" s="70">
        <f t="shared" si="16"/>
        <v>-36422.74632138602</v>
      </c>
      <c r="L32" s="119">
        <v>74.5</v>
      </c>
      <c r="M32" s="70">
        <f t="shared" si="4"/>
        <v>2901548.2057733308</v>
      </c>
      <c r="N32" s="72">
        <f t="shared" si="17"/>
        <v>-143298.9697688087</v>
      </c>
    </row>
    <row r="33" spans="1:14" ht="24">
      <c r="A33" s="88" t="s">
        <v>73</v>
      </c>
      <c r="B33" s="78">
        <f>Segédtábla!AH30</f>
        <v>147716.77498885582</v>
      </c>
      <c r="C33" s="59">
        <f t="shared" si="13"/>
        <v>17468.000000000015</v>
      </c>
      <c r="D33" s="67">
        <f>Segédtábla!AJ30</f>
        <v>130248.7749888558</v>
      </c>
      <c r="E33" s="71">
        <f>'ellátottak '!H40</f>
        <v>348.8666666666667</v>
      </c>
      <c r="F33" s="70">
        <f t="shared" si="10"/>
        <v>423418.99958586605</v>
      </c>
      <c r="G33" s="70">
        <f t="shared" si="14"/>
        <v>-5769.984947408491</v>
      </c>
      <c r="H33" s="70">
        <f t="shared" si="11"/>
        <v>50070.70514045485</v>
      </c>
      <c r="I33" s="70">
        <f t="shared" si="15"/>
        <v>-31517.018680675734</v>
      </c>
      <c r="J33" s="70">
        <f t="shared" si="12"/>
        <v>373348.29444541124</v>
      </c>
      <c r="K33" s="70">
        <f t="shared" si="16"/>
        <v>25747.03373326728</v>
      </c>
      <c r="L33" s="119">
        <v>45.15</v>
      </c>
      <c r="M33" s="70">
        <f t="shared" si="4"/>
        <v>2884801.2179148574</v>
      </c>
      <c r="N33" s="72">
        <f t="shared" si="17"/>
        <v>-160045.957627282</v>
      </c>
    </row>
    <row r="34" spans="1:14" ht="22.5">
      <c r="A34" s="641" t="s">
        <v>76</v>
      </c>
      <c r="B34" s="640">
        <f>Segédtábla!AH32</f>
        <v>241502.36972853247</v>
      </c>
      <c r="C34" s="59">
        <f t="shared" si="13"/>
        <v>26715</v>
      </c>
      <c r="D34" s="70">
        <f>Segédtábla!AJ32</f>
        <v>214787.36972853247</v>
      </c>
      <c r="E34" s="71">
        <f>'ellátottak '!H42</f>
        <v>645</v>
      </c>
      <c r="F34" s="70">
        <f t="shared" si="10"/>
        <v>374422.2786488876</v>
      </c>
      <c r="G34" s="70">
        <f t="shared" si="14"/>
        <v>-54766.70588438696</v>
      </c>
      <c r="H34" s="70">
        <f t="shared" si="11"/>
        <v>41418.60465116279</v>
      </c>
      <c r="I34" s="70">
        <f t="shared" si="15"/>
        <v>-40169.119169967795</v>
      </c>
      <c r="J34" s="70">
        <f t="shared" si="12"/>
        <v>333003.6739977248</v>
      </c>
      <c r="K34" s="70">
        <f t="shared" si="16"/>
        <v>-14597.586714419187</v>
      </c>
      <c r="L34" s="119">
        <v>69.7</v>
      </c>
      <c r="M34" s="70">
        <f t="shared" si="4"/>
        <v>3081597.844024856</v>
      </c>
      <c r="N34" s="72">
        <f t="shared" si="17"/>
        <v>36750.66848271666</v>
      </c>
    </row>
    <row r="35" spans="1:14" ht="24">
      <c r="A35" s="89" t="s">
        <v>283</v>
      </c>
      <c r="B35" s="80">
        <f>Segédtábla!AH33</f>
        <v>484876.18018266594</v>
      </c>
      <c r="C35" s="59">
        <f t="shared" si="13"/>
        <v>91560</v>
      </c>
      <c r="D35" s="70">
        <f>Segédtábla!AJ33</f>
        <v>393316.18018266594</v>
      </c>
      <c r="E35" s="71">
        <f>'ellátottak '!H43</f>
        <v>1224.5333333333333</v>
      </c>
      <c r="F35" s="70">
        <f t="shared" si="10"/>
        <v>395968.1349488234</v>
      </c>
      <c r="G35" s="70">
        <f t="shared" si="14"/>
        <v>-33220.84958445112</v>
      </c>
      <c r="H35" s="70">
        <f t="shared" si="11"/>
        <v>74771.34146341463</v>
      </c>
      <c r="I35" s="70">
        <f t="shared" si="15"/>
        <v>-6816.382357715949</v>
      </c>
      <c r="J35" s="70">
        <f t="shared" si="12"/>
        <v>321196.7934854088</v>
      </c>
      <c r="K35" s="70">
        <f t="shared" si="16"/>
        <v>-26404.46722673514</v>
      </c>
      <c r="L35" s="119">
        <v>133.4</v>
      </c>
      <c r="M35" s="70">
        <f t="shared" si="4"/>
        <v>2948397.152793598</v>
      </c>
      <c r="N35" s="72">
        <f t="shared" si="17"/>
        <v>-96450.02274854155</v>
      </c>
    </row>
    <row r="36" spans="1:14" ht="24">
      <c r="A36" s="89" t="s">
        <v>74</v>
      </c>
      <c r="B36" s="80">
        <f>Segédtábla!AH34</f>
        <v>257054.63267708762</v>
      </c>
      <c r="C36" s="59">
        <f t="shared" si="13"/>
        <v>37414</v>
      </c>
      <c r="D36" s="70">
        <f>Segédtábla!AJ34</f>
        <v>219640.63267708762</v>
      </c>
      <c r="E36" s="71">
        <f>'ellátottak '!H44</f>
        <v>548.6666666666666</v>
      </c>
      <c r="F36" s="70">
        <f t="shared" si="10"/>
        <v>468507.8359849714</v>
      </c>
      <c r="G36" s="70">
        <f t="shared" si="14"/>
        <v>39318.85145169683</v>
      </c>
      <c r="H36" s="70">
        <f t="shared" si="11"/>
        <v>68190.76549210207</v>
      </c>
      <c r="I36" s="70">
        <f t="shared" si="15"/>
        <v>-13396.958329028508</v>
      </c>
      <c r="J36" s="70">
        <f t="shared" si="12"/>
        <v>400317.07049286936</v>
      </c>
      <c r="K36" s="70">
        <f t="shared" si="16"/>
        <v>52715.809780725394</v>
      </c>
      <c r="L36" s="119">
        <v>63.7</v>
      </c>
      <c r="M36" s="70">
        <f t="shared" si="4"/>
        <v>3448047.6087454883</v>
      </c>
      <c r="N36" s="72">
        <f t="shared" si="17"/>
        <v>403200.4332033489</v>
      </c>
    </row>
    <row r="37" spans="1:14" ht="36">
      <c r="A37" s="62" t="s">
        <v>75</v>
      </c>
      <c r="B37" s="80">
        <f>Segédtábla!AH35</f>
        <v>419225.80568565783</v>
      </c>
      <c r="C37" s="59">
        <f t="shared" si="13"/>
        <v>50889</v>
      </c>
      <c r="D37" s="70">
        <f>Segédtábla!AJ35</f>
        <v>368336.80568565783</v>
      </c>
      <c r="E37" s="71">
        <f>'ellátottak '!H45</f>
        <v>1105.8</v>
      </c>
      <c r="F37" s="70">
        <f t="shared" si="10"/>
        <v>379115.39671338204</v>
      </c>
      <c r="G37" s="70">
        <f t="shared" si="14"/>
        <v>-50073.587819892506</v>
      </c>
      <c r="H37" s="70">
        <f t="shared" si="11"/>
        <v>46020.075963103634</v>
      </c>
      <c r="I37" s="70">
        <f t="shared" si="15"/>
        <v>-35567.64785802695</v>
      </c>
      <c r="J37" s="70">
        <f t="shared" si="12"/>
        <v>333095.3207502784</v>
      </c>
      <c r="K37" s="70">
        <f t="shared" si="16"/>
        <v>-14505.939961865544</v>
      </c>
      <c r="L37" s="119">
        <v>123.4</v>
      </c>
      <c r="M37" s="70">
        <f t="shared" si="4"/>
        <v>2984901.180596903</v>
      </c>
      <c r="N37" s="72">
        <f t="shared" si="17"/>
        <v>-59945.99494523648</v>
      </c>
    </row>
    <row r="38" spans="1:14" ht="24">
      <c r="A38" s="83" t="s">
        <v>284</v>
      </c>
      <c r="B38" s="80">
        <f>Segédtábla!AH36</f>
        <v>289823.3791731813</v>
      </c>
      <c r="C38" s="59">
        <f t="shared" si="13"/>
        <v>29836</v>
      </c>
      <c r="D38" s="70">
        <f>Segédtábla!AJ36</f>
        <v>259987.3791731813</v>
      </c>
      <c r="E38" s="71">
        <f>'ellátottak '!H46</f>
        <v>859.0666666666666</v>
      </c>
      <c r="F38" s="70">
        <f t="shared" si="10"/>
        <v>337370.06732870714</v>
      </c>
      <c r="G38" s="70">
        <f t="shared" si="14"/>
        <v>-91818.9172045674</v>
      </c>
      <c r="H38" s="70">
        <f t="shared" si="11"/>
        <v>34730.71550519944</v>
      </c>
      <c r="I38" s="70">
        <f t="shared" si="15"/>
        <v>-46857.00831593114</v>
      </c>
      <c r="J38" s="70">
        <f t="shared" si="12"/>
        <v>302639.3518235077</v>
      </c>
      <c r="K38" s="70">
        <f t="shared" si="16"/>
        <v>-44961.90888863627</v>
      </c>
      <c r="L38" s="119">
        <v>88.9</v>
      </c>
      <c r="M38" s="70">
        <f t="shared" si="4"/>
        <v>2924492.454141522</v>
      </c>
      <c r="N38" s="72">
        <f t="shared" si="17"/>
        <v>-120354.72140061762</v>
      </c>
    </row>
    <row r="39" spans="1:14" ht="12">
      <c r="A39" s="90" t="s">
        <v>285</v>
      </c>
      <c r="B39" s="80">
        <f>Segédtábla!AH37</f>
        <v>234298.70382007715</v>
      </c>
      <c r="C39" s="59">
        <f t="shared" si="13"/>
        <v>22137</v>
      </c>
      <c r="D39" s="70">
        <f>Segédtábla!AJ37</f>
        <v>212161.70382007715</v>
      </c>
      <c r="E39" s="71">
        <f>'ellátottak '!H47</f>
        <v>628.3333333333333</v>
      </c>
      <c r="F39" s="70">
        <f t="shared" si="10"/>
        <v>372889.1837985313</v>
      </c>
      <c r="G39" s="70">
        <f t="shared" si="14"/>
        <v>-56299.80073474324</v>
      </c>
      <c r="H39" s="70">
        <f t="shared" si="11"/>
        <v>35231.29973474801</v>
      </c>
      <c r="I39" s="70">
        <f t="shared" si="15"/>
        <v>-46356.42408638257</v>
      </c>
      <c r="J39" s="70">
        <f t="shared" si="12"/>
        <v>337657.8840637833</v>
      </c>
      <c r="K39" s="70">
        <f t="shared" si="16"/>
        <v>-9943.376648360689</v>
      </c>
      <c r="L39" s="119">
        <v>72</v>
      </c>
      <c r="M39" s="70">
        <f t="shared" si="4"/>
        <v>2946690.330834405</v>
      </c>
      <c r="N39" s="72">
        <f t="shared" si="17"/>
        <v>-98156.84470773442</v>
      </c>
    </row>
    <row r="40" spans="1:14" ht="18" customHeight="1">
      <c r="A40" s="91" t="s">
        <v>50</v>
      </c>
      <c r="B40" s="85">
        <f>Segédtábla!AH39</f>
        <v>536773</v>
      </c>
      <c r="C40" s="49">
        <f t="shared" si="13"/>
        <v>213335</v>
      </c>
      <c r="D40" s="73">
        <f>Segédtábla!AJ39</f>
        <v>323438</v>
      </c>
      <c r="E40" s="74">
        <f>'ellátottak '!$H$49</f>
        <v>799.3333333333334</v>
      </c>
      <c r="F40" s="73">
        <f t="shared" si="10"/>
        <v>671525.8548790659</v>
      </c>
      <c r="G40" s="73">
        <f t="shared" si="14"/>
        <v>242336.87034579134</v>
      </c>
      <c r="H40" s="73">
        <f t="shared" si="11"/>
        <v>266891.1592994162</v>
      </c>
      <c r="I40" s="73">
        <f t="shared" si="15"/>
        <v>185303.4354782856</v>
      </c>
      <c r="J40" s="73">
        <f t="shared" si="12"/>
        <v>404634.6955796497</v>
      </c>
      <c r="K40" s="73">
        <f t="shared" si="16"/>
        <v>57033.43486750574</v>
      </c>
      <c r="L40" s="122">
        <v>110.75</v>
      </c>
      <c r="M40" s="73">
        <f t="shared" si="4"/>
        <v>2920433.408577878</v>
      </c>
      <c r="N40" s="75">
        <f t="shared" si="17"/>
        <v>-124413.76696426142</v>
      </c>
    </row>
    <row r="41" spans="1:14" ht="18" customHeight="1">
      <c r="A41" s="63" t="s">
        <v>51</v>
      </c>
      <c r="B41" s="54">
        <f>SUM(B29:B40)</f>
        <v>3662527.1184131517</v>
      </c>
      <c r="C41" s="54">
        <f>SUM(C29:C40)</f>
        <v>696237</v>
      </c>
      <c r="D41" s="54">
        <f>SUM(D29:D40)</f>
        <v>2966290.118413152</v>
      </c>
      <c r="E41" s="54">
        <f>SUM(E29:E40)</f>
        <v>8533.6</v>
      </c>
      <c r="F41" s="54">
        <f t="shared" si="10"/>
        <v>429188.98453327455</v>
      </c>
      <c r="G41" s="55" t="s">
        <v>356</v>
      </c>
      <c r="H41" s="54">
        <f t="shared" si="11"/>
        <v>81587.72382113058</v>
      </c>
      <c r="I41" s="55" t="s">
        <v>356</v>
      </c>
      <c r="J41" s="54">
        <f t="shared" si="12"/>
        <v>347601.26071214397</v>
      </c>
      <c r="K41" s="55" t="s">
        <v>356</v>
      </c>
      <c r="L41" s="118">
        <f>SUM(L29:L40)</f>
        <v>974.1999999999999</v>
      </c>
      <c r="M41" s="54">
        <f t="shared" si="4"/>
        <v>3044847.1755421394</v>
      </c>
      <c r="N41" s="56" t="s">
        <v>356</v>
      </c>
    </row>
    <row r="42" spans="1:14" ht="18" customHeight="1">
      <c r="A42" s="57" t="s">
        <v>59</v>
      </c>
      <c r="B42" s="78">
        <f>Segédtábla!AH50</f>
        <v>764624</v>
      </c>
      <c r="C42" s="47">
        <f>B42-D42</f>
        <v>511524</v>
      </c>
      <c r="D42" s="92">
        <f>Segédtábla!AJ50</f>
        <v>253100</v>
      </c>
      <c r="E42" s="68">
        <v>0</v>
      </c>
      <c r="F42" s="67"/>
      <c r="G42" s="93"/>
      <c r="H42" s="67"/>
      <c r="I42" s="93"/>
      <c r="J42" s="67"/>
      <c r="K42" s="93"/>
      <c r="L42" s="121">
        <v>66</v>
      </c>
      <c r="M42" s="67">
        <f t="shared" si="4"/>
        <v>3834848.484848485</v>
      </c>
      <c r="N42" s="69">
        <f>M42-$M$44</f>
        <v>417294.02940294007</v>
      </c>
    </row>
    <row r="43" spans="1:14" ht="24" customHeight="1">
      <c r="A43" s="94" t="s">
        <v>358</v>
      </c>
      <c r="B43" s="95">
        <f>Segédtábla!AH49</f>
        <v>118836</v>
      </c>
      <c r="C43" s="49">
        <f>B43-D43</f>
        <v>26763</v>
      </c>
      <c r="D43" s="73">
        <f>Segédtábla!AJ49</f>
        <v>92073</v>
      </c>
      <c r="E43" s="74">
        <v>0</v>
      </c>
      <c r="F43" s="96"/>
      <c r="G43" s="97"/>
      <c r="H43" s="96"/>
      <c r="I43" s="97"/>
      <c r="J43" s="96"/>
      <c r="K43" s="97"/>
      <c r="L43" s="122">
        <v>35</v>
      </c>
      <c r="M43" s="73">
        <f t="shared" si="4"/>
        <v>2630657.1428571427</v>
      </c>
      <c r="N43" s="208">
        <f>M43-$M$44</f>
        <v>-786897.3125884021</v>
      </c>
    </row>
    <row r="44" spans="1:14" ht="18" customHeight="1">
      <c r="A44" s="63" t="s">
        <v>336</v>
      </c>
      <c r="B44" s="54">
        <f>SUM(B42:B43)</f>
        <v>883460</v>
      </c>
      <c r="C44" s="54">
        <f>SUM(C42:C43)</f>
        <v>538287</v>
      </c>
      <c r="D44" s="54">
        <f>SUM(D42:D43)</f>
        <v>345173</v>
      </c>
      <c r="E44" s="54">
        <f>SUM(E42:E43)</f>
        <v>0</v>
      </c>
      <c r="F44" s="54">
        <f>SUM(F42:F43)</f>
        <v>0</v>
      </c>
      <c r="G44" s="55" t="s">
        <v>356</v>
      </c>
      <c r="H44" s="54">
        <f>SUM(H42:H43)</f>
        <v>0</v>
      </c>
      <c r="I44" s="55" t="s">
        <v>356</v>
      </c>
      <c r="J44" s="54">
        <f>SUM(J42:J43)</f>
        <v>0</v>
      </c>
      <c r="K44" s="55" t="s">
        <v>356</v>
      </c>
      <c r="L44" s="118">
        <f>SUM(L42:L43)</f>
        <v>101</v>
      </c>
      <c r="M44" s="54">
        <f t="shared" si="4"/>
        <v>3417554.455445545</v>
      </c>
      <c r="N44" s="56" t="s">
        <v>356</v>
      </c>
    </row>
    <row r="45" spans="1:14" ht="13.5" customHeight="1">
      <c r="A45" s="98" t="s">
        <v>67</v>
      </c>
      <c r="B45" s="99">
        <f>Segédtábla!AH51</f>
        <v>626043</v>
      </c>
      <c r="C45" s="49">
        <f>B45-D45</f>
        <v>347225</v>
      </c>
      <c r="D45" s="99">
        <f>Segédtábla!AJ51</f>
        <v>278818</v>
      </c>
      <c r="E45" s="99">
        <v>0</v>
      </c>
      <c r="F45" s="99"/>
      <c r="G45" s="100"/>
      <c r="H45" s="99"/>
      <c r="I45" s="100"/>
      <c r="J45" s="99"/>
      <c r="K45" s="100"/>
      <c r="L45" s="123">
        <v>64</v>
      </c>
      <c r="M45" s="99">
        <f t="shared" si="4"/>
        <v>4356531.25</v>
      </c>
      <c r="N45" s="636">
        <f>M45-$M$10</f>
        <v>2154021.0137795275</v>
      </c>
    </row>
    <row r="46" spans="1:14" ht="18" customHeight="1">
      <c r="A46" s="63" t="s">
        <v>338</v>
      </c>
      <c r="B46" s="101">
        <f>SUM(B45)</f>
        <v>626043</v>
      </c>
      <c r="C46" s="101">
        <f>SUM(C45)</f>
        <v>347225</v>
      </c>
      <c r="D46" s="101">
        <f>SUM(D45)</f>
        <v>278818</v>
      </c>
      <c r="E46" s="101"/>
      <c r="F46" s="101"/>
      <c r="G46" s="55" t="s">
        <v>356</v>
      </c>
      <c r="H46" s="101"/>
      <c r="I46" s="55" t="s">
        <v>356</v>
      </c>
      <c r="J46" s="101"/>
      <c r="K46" s="55" t="s">
        <v>356</v>
      </c>
      <c r="L46" s="124">
        <f>SUM(L45)</f>
        <v>64</v>
      </c>
      <c r="M46" s="101">
        <f t="shared" si="4"/>
        <v>4356531.25</v>
      </c>
      <c r="N46" s="56" t="s">
        <v>356</v>
      </c>
    </row>
    <row r="47" spans="1:14" ht="24.75" customHeight="1">
      <c r="A47" s="102" t="s">
        <v>61</v>
      </c>
      <c r="B47" s="103">
        <f>SUM(B46,B44,B41,B28,B13,B11,B10,B7)</f>
        <v>11159313.75258474</v>
      </c>
      <c r="C47" s="104">
        <f>SUM(C46,C44,C41,C28,C13,C11,C10,C7)</f>
        <v>2962443</v>
      </c>
      <c r="D47" s="104">
        <f>SUM(D46,D44,D41,D28,D13,D11,D10,D7)</f>
        <v>8196870.7525847405</v>
      </c>
      <c r="E47" s="104">
        <f>SUM(E46,E44,E41,E28,E13,E11,E10,E7)</f>
        <v>17817.433333333334</v>
      </c>
      <c r="F47" s="103">
        <f>B47/E47*1000</f>
        <v>626314.3261890362</v>
      </c>
      <c r="G47" s="105" t="s">
        <v>356</v>
      </c>
      <c r="H47" s="103">
        <f>C47/E47*1000</f>
        <v>166266.5404482127</v>
      </c>
      <c r="I47" s="105" t="s">
        <v>356</v>
      </c>
      <c r="J47" s="103">
        <f>D47/E47*1000</f>
        <v>460047.7857408235</v>
      </c>
      <c r="K47" s="105" t="s">
        <v>356</v>
      </c>
      <c r="L47" s="125">
        <f>SUM(L46,L44,L41,L28,L13,L11,L10,L7)</f>
        <v>2821.8999999999996</v>
      </c>
      <c r="M47" s="103">
        <f t="shared" si="4"/>
        <v>2904734.665503647</v>
      </c>
      <c r="N47" s="106" t="s">
        <v>356</v>
      </c>
    </row>
    <row r="48" ht="12">
      <c r="L48" s="127"/>
    </row>
    <row r="49" spans="1:4" ht="12" hidden="1">
      <c r="A49" s="107"/>
      <c r="B49" s="107"/>
      <c r="C49" s="107"/>
      <c r="D49" s="107"/>
    </row>
    <row r="50" spans="1:4" ht="12" hidden="1">
      <c r="A50" s="107"/>
      <c r="B50" s="107"/>
      <c r="C50" s="107"/>
      <c r="D50" s="107"/>
    </row>
    <row r="51" spans="1:4" ht="12" hidden="1">
      <c r="A51" s="107"/>
      <c r="B51" s="107"/>
      <c r="C51" s="107"/>
      <c r="D51" s="107"/>
    </row>
    <row r="52" spans="1:4" ht="12" hidden="1">
      <c r="A52" s="107"/>
      <c r="B52" s="107"/>
      <c r="C52" s="107"/>
      <c r="D52" s="107"/>
    </row>
    <row r="53" spans="1:4" ht="12" hidden="1">
      <c r="A53" s="107"/>
      <c r="B53" s="107"/>
      <c r="C53" s="107"/>
      <c r="D53" s="107"/>
    </row>
    <row r="54" spans="1:4" ht="12" hidden="1">
      <c r="A54" s="107"/>
      <c r="B54" s="107"/>
      <c r="C54" s="107"/>
      <c r="D54" s="107"/>
    </row>
    <row r="55" spans="1:4" ht="12" hidden="1">
      <c r="A55" s="107"/>
      <c r="B55" s="107"/>
      <c r="C55" s="107"/>
      <c r="D55" s="107"/>
    </row>
    <row r="56" spans="1:4" ht="12" hidden="1">
      <c r="A56" s="107"/>
      <c r="B56" s="107"/>
      <c r="C56" s="107"/>
      <c r="D56" s="107"/>
    </row>
    <row r="57" spans="1:4" ht="12" hidden="1">
      <c r="A57" s="107"/>
      <c r="B57" s="107"/>
      <c r="C57" s="107"/>
      <c r="D57" s="107"/>
    </row>
    <row r="58" ht="12" hidden="1"/>
    <row r="59" ht="12" hidden="1"/>
    <row r="60" spans="1:4" ht="12" hidden="1">
      <c r="A60" s="107"/>
      <c r="B60" s="107"/>
      <c r="C60" s="107"/>
      <c r="D60" s="107"/>
    </row>
    <row r="61" spans="1:4" ht="12" hidden="1">
      <c r="A61" s="107"/>
      <c r="B61" s="107"/>
      <c r="C61" s="107"/>
      <c r="D61" s="107"/>
    </row>
    <row r="62" spans="1:4" ht="12" hidden="1">
      <c r="A62" s="107"/>
      <c r="B62" s="107"/>
      <c r="C62" s="107"/>
      <c r="D62" s="107"/>
    </row>
    <row r="63" spans="1:4" ht="12" hidden="1">
      <c r="A63" s="107"/>
      <c r="B63" s="107"/>
      <c r="C63" s="107"/>
      <c r="D63" s="107"/>
    </row>
    <row r="64" spans="1:12" ht="12">
      <c r="A64" s="108"/>
      <c r="L64" s="128"/>
    </row>
    <row r="65" spans="1:4" ht="12" hidden="1">
      <c r="A65" s="107"/>
      <c r="B65" s="107"/>
      <c r="C65" s="107"/>
      <c r="D65" s="107"/>
    </row>
    <row r="66" spans="1:4" ht="12" hidden="1">
      <c r="A66" s="107"/>
      <c r="B66" s="107"/>
      <c r="C66" s="107"/>
      <c r="D66" s="107"/>
    </row>
    <row r="67" spans="1:4" ht="12" hidden="1">
      <c r="A67" s="107"/>
      <c r="B67" s="107"/>
      <c r="C67" s="107"/>
      <c r="D67" s="107"/>
    </row>
    <row r="68" spans="1:4" ht="12" hidden="1">
      <c r="A68" s="107"/>
      <c r="B68" s="107"/>
      <c r="C68" s="107"/>
      <c r="D68" s="107"/>
    </row>
    <row r="69" spans="1:4" ht="12" hidden="1">
      <c r="A69" s="107"/>
      <c r="B69" s="107"/>
      <c r="C69" s="107"/>
      <c r="D69" s="107"/>
    </row>
    <row r="70" spans="1:4" ht="12" hidden="1">
      <c r="A70" s="107"/>
      <c r="B70" s="107"/>
      <c r="C70" s="107"/>
      <c r="D70" s="107"/>
    </row>
    <row r="71" spans="1:4" ht="12" hidden="1">
      <c r="A71" s="107"/>
      <c r="B71" s="107"/>
      <c r="C71" s="107"/>
      <c r="D71" s="107"/>
    </row>
    <row r="72" spans="1:4" ht="12" hidden="1">
      <c r="A72" s="107"/>
      <c r="B72" s="107"/>
      <c r="C72" s="107"/>
      <c r="D72" s="107"/>
    </row>
    <row r="73" spans="1:4" ht="12" hidden="1">
      <c r="A73" s="107"/>
      <c r="B73" s="107"/>
      <c r="C73" s="107"/>
      <c r="D73" s="107"/>
    </row>
    <row r="74" spans="1:4" ht="12" hidden="1">
      <c r="A74" s="107"/>
      <c r="B74" s="107"/>
      <c r="C74" s="107"/>
      <c r="D74" s="107"/>
    </row>
  </sheetData>
  <mergeCells count="2">
    <mergeCell ref="A2:N2"/>
    <mergeCell ref="A1:N1"/>
  </mergeCells>
  <printOptions horizontalCentered="1"/>
  <pageMargins left="0.2" right="0.2" top="0.5" bottom="0.24" header="0.17" footer="0.18"/>
  <pageSetup horizontalDpi="600" verticalDpi="600" orientation="landscape" paperSize="9" scale="92" r:id="rId1"/>
  <rowBreaks count="1" manualBreakCount="1">
    <brk id="2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81"/>
  <sheetViews>
    <sheetView tabSelected="1" workbookViewId="0" topLeftCell="A1">
      <selection activeCell="H9" sqref="H9"/>
    </sheetView>
  </sheetViews>
  <sheetFormatPr defaultColWidth="9.140625" defaultRowHeight="12.75"/>
  <cols>
    <col min="1" max="1" width="26.8515625" style="42" customWidth="1"/>
    <col min="2" max="2" width="11.00390625" style="42" customWidth="1"/>
    <col min="3" max="3" width="10.00390625" style="42" customWidth="1"/>
    <col min="4" max="4" width="9.421875" style="42" customWidth="1"/>
    <col min="5" max="5" width="7.57421875" style="42" customWidth="1"/>
    <col min="6" max="6" width="10.00390625" style="42" customWidth="1"/>
    <col min="7" max="7" width="8.140625" style="42" customWidth="1"/>
    <col min="8" max="8" width="10.28125" style="42" customWidth="1"/>
    <col min="9" max="9" width="8.28125" style="42" customWidth="1"/>
    <col min="10" max="10" width="9.57421875" style="42" customWidth="1"/>
    <col min="11" max="11" width="8.140625" style="42" customWidth="1"/>
    <col min="12" max="12" width="7.7109375" style="42" customWidth="1"/>
    <col min="13" max="13" width="11.28125" style="42" customWidth="1"/>
    <col min="14" max="14" width="10.7109375" style="42" customWidth="1"/>
    <col min="15" max="16384" width="8.00390625" style="42" customWidth="1"/>
  </cols>
  <sheetData>
    <row r="1" spans="1:16" ht="12.75">
      <c r="A1" s="855" t="s">
        <v>346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41"/>
      <c r="P1" s="41"/>
    </row>
    <row r="2" spans="1:15" ht="12.75">
      <c r="A2" s="855" t="s">
        <v>554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43"/>
    </row>
    <row r="5" spans="1:14" ht="76.5" customHeight="1">
      <c r="A5" s="44" t="s">
        <v>57</v>
      </c>
      <c r="B5" s="45" t="s">
        <v>571</v>
      </c>
      <c r="C5" s="45" t="s">
        <v>348</v>
      </c>
      <c r="D5" s="45" t="s">
        <v>349</v>
      </c>
      <c r="E5" s="45" t="s">
        <v>350</v>
      </c>
      <c r="F5" s="45" t="s">
        <v>351</v>
      </c>
      <c r="G5" s="45" t="s">
        <v>352</v>
      </c>
      <c r="H5" s="45" t="s">
        <v>558</v>
      </c>
      <c r="I5" s="45" t="s">
        <v>352</v>
      </c>
      <c r="J5" s="45" t="s">
        <v>353</v>
      </c>
      <c r="K5" s="45" t="s">
        <v>352</v>
      </c>
      <c r="L5" s="45" t="s">
        <v>354</v>
      </c>
      <c r="M5" s="45" t="s">
        <v>355</v>
      </c>
      <c r="N5" s="46" t="s">
        <v>352</v>
      </c>
    </row>
    <row r="6" spans="1:14" ht="27" customHeight="1">
      <c r="A6" s="294" t="s">
        <v>314</v>
      </c>
      <c r="B6" s="47">
        <v>95289.01280000001</v>
      </c>
      <c r="C6" s="47">
        <f>B6-D6</f>
        <v>46690.000000000015</v>
      </c>
      <c r="D6" s="47">
        <v>48599.0128</v>
      </c>
      <c r="E6" s="47">
        <v>0</v>
      </c>
      <c r="F6" s="47"/>
      <c r="G6" s="47"/>
      <c r="H6" s="47"/>
      <c r="I6" s="47"/>
      <c r="J6" s="47"/>
      <c r="K6" s="47"/>
      <c r="L6" s="47">
        <v>23</v>
      </c>
      <c r="M6" s="47">
        <f aca="true" t="shared" si="0" ref="M6:M14">D6/L6*1000</f>
        <v>2113000.556521739</v>
      </c>
      <c r="N6" s="295">
        <f>M6-$M$8</f>
        <v>-1501924.7006211183</v>
      </c>
    </row>
    <row r="7" spans="1:14" ht="23.25" customHeight="1">
      <c r="A7" s="48" t="s">
        <v>60</v>
      </c>
      <c r="B7" s="49">
        <v>522034</v>
      </c>
      <c r="C7" s="49">
        <f>B7-D7</f>
        <v>39239</v>
      </c>
      <c r="D7" s="49">
        <v>482795</v>
      </c>
      <c r="E7" s="49">
        <v>0</v>
      </c>
      <c r="F7" s="49"/>
      <c r="G7" s="49"/>
      <c r="H7" s="49"/>
      <c r="I7" s="49"/>
      <c r="J7" s="50"/>
      <c r="K7" s="49"/>
      <c r="L7" s="49">
        <v>124</v>
      </c>
      <c r="M7" s="49">
        <f t="shared" si="0"/>
        <v>3893508.0645161294</v>
      </c>
      <c r="N7" s="51">
        <f>M7-$M$8</f>
        <v>278582.80737327226</v>
      </c>
    </row>
    <row r="8" spans="1:14" ht="24.75" customHeight="1">
      <c r="A8" s="52" t="s">
        <v>316</v>
      </c>
      <c r="B8" s="53">
        <f>SUM(B6:B7)</f>
        <v>617323.0128</v>
      </c>
      <c r="C8" s="54">
        <f>SUM(C6:C7)</f>
        <v>85929.00000000001</v>
      </c>
      <c r="D8" s="54">
        <f>SUM(D6:D7)</f>
        <v>531394.0128</v>
      </c>
      <c r="E8" s="54">
        <f>SUM(E6:E7)</f>
        <v>0</v>
      </c>
      <c r="F8" s="53"/>
      <c r="G8" s="55"/>
      <c r="H8" s="53"/>
      <c r="I8" s="55"/>
      <c r="J8" s="53"/>
      <c r="K8" s="55"/>
      <c r="L8" s="53">
        <f>SUM(L6:L7)</f>
        <v>147</v>
      </c>
      <c r="M8" s="53">
        <f t="shared" si="0"/>
        <v>3614925.257142857</v>
      </c>
      <c r="N8" s="56" t="s">
        <v>356</v>
      </c>
    </row>
    <row r="9" spans="1:14" ht="23.25" customHeight="1">
      <c r="A9" s="57" t="s">
        <v>287</v>
      </c>
      <c r="B9" s="296">
        <v>597176.816</v>
      </c>
      <c r="C9" s="47">
        <f>B9-D9</f>
        <v>214253</v>
      </c>
      <c r="D9" s="296">
        <v>382923.816</v>
      </c>
      <c r="E9" s="297">
        <v>310</v>
      </c>
      <c r="F9" s="296">
        <f>B9/E9*1000</f>
        <v>1926376.8258064515</v>
      </c>
      <c r="G9" s="296">
        <f>F9-$F$14</f>
        <v>78929.2469651415</v>
      </c>
      <c r="H9" s="296">
        <f>C9/E9*1000</f>
        <v>691138.7096774194</v>
      </c>
      <c r="I9" s="296">
        <f>H9-$H$14</f>
        <v>142378.6935565126</v>
      </c>
      <c r="J9" s="296">
        <f>D9/E9*1000</f>
        <v>1235238.1161290323</v>
      </c>
      <c r="K9" s="296">
        <f>J9-$J$14</f>
        <v>-63449.446591370506</v>
      </c>
      <c r="L9" s="296">
        <v>195</v>
      </c>
      <c r="M9" s="296">
        <f t="shared" si="0"/>
        <v>1963711.876923077</v>
      </c>
      <c r="N9" s="298">
        <f>M9-$M$14</f>
        <v>-202586.15456771036</v>
      </c>
    </row>
    <row r="10" spans="1:14" ht="22.5" customHeight="1">
      <c r="A10" s="299" t="s">
        <v>288</v>
      </c>
      <c r="B10" s="58">
        <v>518587.0992</v>
      </c>
      <c r="C10" s="59">
        <f>B10-D10</f>
        <v>115872</v>
      </c>
      <c r="D10" s="58">
        <v>402715.0992</v>
      </c>
      <c r="E10" s="60">
        <v>359</v>
      </c>
      <c r="F10" s="58">
        <f>B10/E10*1000</f>
        <v>1444532.3097493036</v>
      </c>
      <c r="G10" s="58">
        <f>F10-$F$14</f>
        <v>-402915.2690920064</v>
      </c>
      <c r="H10" s="58">
        <f>C10/E10*1000</f>
        <v>322763.23119777156</v>
      </c>
      <c r="I10" s="58">
        <f>H10-$H$14</f>
        <v>-225996.78492313524</v>
      </c>
      <c r="J10" s="58">
        <f>D10/E10*1000</f>
        <v>1121769.078551532</v>
      </c>
      <c r="K10" s="58">
        <f>J10-$J$14</f>
        <v>-176918.48416887084</v>
      </c>
      <c r="L10" s="58">
        <v>199</v>
      </c>
      <c r="M10" s="58">
        <f t="shared" si="0"/>
        <v>2023693.9658291459</v>
      </c>
      <c r="N10" s="61">
        <f>M10-$M$14</f>
        <v>-142604.06566164154</v>
      </c>
    </row>
    <row r="11" spans="1:14" ht="39" customHeight="1">
      <c r="A11" s="62" t="s">
        <v>289</v>
      </c>
      <c r="B11" s="58">
        <v>115526</v>
      </c>
      <c r="C11" s="59">
        <f>B11-D11</f>
        <v>23907.4528</v>
      </c>
      <c r="D11" s="58">
        <v>91618.5472</v>
      </c>
      <c r="E11" s="60">
        <v>63</v>
      </c>
      <c r="F11" s="58">
        <f>B11/E11*1000</f>
        <v>1833746.0317460317</v>
      </c>
      <c r="G11" s="58">
        <f>F11-$F$14</f>
        <v>-13701.547095278278</v>
      </c>
      <c r="H11" s="58">
        <f>C11/E11*1000</f>
        <v>379483.3777777778</v>
      </c>
      <c r="I11" s="58">
        <f>H11-$H$14</f>
        <v>-169276.63834312902</v>
      </c>
      <c r="J11" s="58">
        <f>D11/E11*1000</f>
        <v>1454262.6539682539</v>
      </c>
      <c r="K11" s="58">
        <f>J11-$J$14</f>
        <v>155575.09124785103</v>
      </c>
      <c r="L11" s="58">
        <v>38</v>
      </c>
      <c r="M11" s="58">
        <f t="shared" si="0"/>
        <v>2411014.4</v>
      </c>
      <c r="N11" s="61">
        <f>M11-$M$14</f>
        <v>244716.3685092125</v>
      </c>
    </row>
    <row r="12" spans="1:14" ht="18" customHeight="1">
      <c r="A12" s="299" t="s">
        <v>290</v>
      </c>
      <c r="B12" s="58">
        <v>235583.4624</v>
      </c>
      <c r="C12" s="59">
        <f>B12-D12</f>
        <v>81683</v>
      </c>
      <c r="D12" s="58">
        <v>153900.4624</v>
      </c>
      <c r="E12" s="60">
        <v>62</v>
      </c>
      <c r="F12" s="58">
        <f>B12/E12*1000</f>
        <v>3799733.2645161287</v>
      </c>
      <c r="G12" s="58">
        <f>F12-$F$14</f>
        <v>1952285.6856748187</v>
      </c>
      <c r="H12" s="58">
        <f>C12/E12*1000</f>
        <v>1317467.7419354839</v>
      </c>
      <c r="I12" s="58">
        <f>H12-$H$14</f>
        <v>768707.7258145771</v>
      </c>
      <c r="J12" s="58">
        <f>D12/E12*1000</f>
        <v>2482265.522580645</v>
      </c>
      <c r="K12" s="58">
        <f>J12-$J$14</f>
        <v>1183577.9598602422</v>
      </c>
      <c r="L12" s="58">
        <v>59</v>
      </c>
      <c r="M12" s="58">
        <f t="shared" si="0"/>
        <v>2608482.413559322</v>
      </c>
      <c r="N12" s="61">
        <f>M12-$M$14</f>
        <v>442184.3820685344</v>
      </c>
    </row>
    <row r="13" spans="1:14" ht="17.25" customHeight="1">
      <c r="A13" s="300" t="s">
        <v>37</v>
      </c>
      <c r="B13" s="49">
        <v>361456</v>
      </c>
      <c r="C13" s="49">
        <f>B13-D13</f>
        <v>99334</v>
      </c>
      <c r="D13" s="49">
        <v>262122</v>
      </c>
      <c r="E13" s="49">
        <v>0</v>
      </c>
      <c r="F13" s="301"/>
      <c r="G13" s="49"/>
      <c r="H13" s="49"/>
      <c r="I13" s="49"/>
      <c r="J13" s="49"/>
      <c r="K13" s="49"/>
      <c r="L13" s="49">
        <v>106</v>
      </c>
      <c r="M13" s="301">
        <f t="shared" si="0"/>
        <v>2472849.0566037735</v>
      </c>
      <c r="N13" s="302">
        <f>M13-$M$14</f>
        <v>306551.0251129861</v>
      </c>
    </row>
    <row r="14" spans="1:14" ht="35.25" customHeight="1">
      <c r="A14" s="26" t="s">
        <v>318</v>
      </c>
      <c r="B14" s="53">
        <f>SUM(B9:B13)</f>
        <v>1828329.3776</v>
      </c>
      <c r="C14" s="54">
        <f>SUM(C9:C13)</f>
        <v>535049.4528</v>
      </c>
      <c r="D14" s="54">
        <f>SUM(D9:D13)</f>
        <v>1293279.9248</v>
      </c>
      <c r="E14" s="53">
        <f>SUM(E9:E13)</f>
        <v>794</v>
      </c>
      <c r="F14" s="53">
        <f>SUM(B9:B12)/E14*1000</f>
        <v>1847447.57884131</v>
      </c>
      <c r="G14" s="55" t="s">
        <v>356</v>
      </c>
      <c r="H14" s="53">
        <f>SUM(C9:C12)/E14*1000</f>
        <v>548760.0161209068</v>
      </c>
      <c r="I14" s="55" t="s">
        <v>356</v>
      </c>
      <c r="J14" s="53">
        <f>SUM(D9:D12)/E14*1000</f>
        <v>1298687.5627204028</v>
      </c>
      <c r="K14" s="55" t="s">
        <v>356</v>
      </c>
      <c r="L14" s="53">
        <f>SUM(L9:L13)</f>
        <v>597</v>
      </c>
      <c r="M14" s="53">
        <f t="shared" si="0"/>
        <v>2166298.0314907874</v>
      </c>
      <c r="N14" s="56" t="s">
        <v>356</v>
      </c>
    </row>
    <row r="15" spans="1:14" ht="21" customHeight="1">
      <c r="A15" s="63" t="s">
        <v>357</v>
      </c>
      <c r="B15" s="53">
        <v>100714.916</v>
      </c>
      <c r="C15" s="64">
        <f>B15-D15</f>
        <v>20540</v>
      </c>
      <c r="D15" s="54">
        <v>80174.916</v>
      </c>
      <c r="E15" s="53">
        <v>0</v>
      </c>
      <c r="F15" s="53"/>
      <c r="G15" s="55"/>
      <c r="H15" s="53"/>
      <c r="I15" s="55"/>
      <c r="J15" s="53"/>
      <c r="K15" s="55"/>
      <c r="L15" s="53">
        <v>25</v>
      </c>
      <c r="M15" s="53">
        <f>D15/L15*1000</f>
        <v>3206996.6399999997</v>
      </c>
      <c r="N15" s="635">
        <f>M15-$M$20</f>
        <v>758285.2727014218</v>
      </c>
    </row>
    <row r="16" spans="1:14" ht="18" customHeight="1">
      <c r="A16" s="65" t="s">
        <v>321</v>
      </c>
      <c r="B16" s="66">
        <v>301925</v>
      </c>
      <c r="C16" s="47">
        <f>B16-D16</f>
        <v>64334.803000000014</v>
      </c>
      <c r="D16" s="67">
        <v>237590.197</v>
      </c>
      <c r="E16" s="68">
        <v>537</v>
      </c>
      <c r="F16" s="67">
        <f aca="true" t="shared" si="1" ref="F16:F33">(B16/E16)*1000</f>
        <v>562243.947858473</v>
      </c>
      <c r="G16" s="67">
        <f>F16-$F$20</f>
        <v>20150.18495058373</v>
      </c>
      <c r="H16" s="67">
        <f aca="true" t="shared" si="2" ref="H16:H33">(C16/E16)*1000</f>
        <v>119804.10242085664</v>
      </c>
      <c r="I16" s="67">
        <f>H16-$H$20</f>
        <v>4540.656324202355</v>
      </c>
      <c r="J16" s="67">
        <f aca="true" t="shared" si="3" ref="J16:J33">(D16/E16)*1000</f>
        <v>442439.8454376164</v>
      </c>
      <c r="K16" s="67">
        <f>J16-$J$20</f>
        <v>15609.52862638142</v>
      </c>
      <c r="L16" s="303">
        <v>98.25</v>
      </c>
      <c r="M16" s="67">
        <f aca="true" t="shared" si="4" ref="M16:M54">(D16/L16)*1000</f>
        <v>2418220.834605598</v>
      </c>
      <c r="N16" s="69">
        <f>M16-$M$20</f>
        <v>-30490.53269298002</v>
      </c>
    </row>
    <row r="17" spans="1:14" ht="18" customHeight="1">
      <c r="A17" s="65" t="s">
        <v>322</v>
      </c>
      <c r="B17" s="304">
        <v>357620</v>
      </c>
      <c r="C17" s="59">
        <f>B17-D17</f>
        <v>77868</v>
      </c>
      <c r="D17" s="70">
        <v>279752</v>
      </c>
      <c r="E17" s="71">
        <v>672.6666666666666</v>
      </c>
      <c r="F17" s="70">
        <f t="shared" si="1"/>
        <v>531645.1932606542</v>
      </c>
      <c r="G17" s="70">
        <f>F17-$F$20</f>
        <v>-10448.569647235097</v>
      </c>
      <c r="H17" s="70">
        <f t="shared" si="2"/>
        <v>115760.1585728444</v>
      </c>
      <c r="I17" s="70">
        <f>H17-$H$20</f>
        <v>496.7124761901214</v>
      </c>
      <c r="J17" s="70">
        <f t="shared" si="3"/>
        <v>415885.03468780976</v>
      </c>
      <c r="K17" s="70">
        <f>J17-$J$20</f>
        <v>-10945.282123425219</v>
      </c>
      <c r="L17" s="305">
        <v>114.75</v>
      </c>
      <c r="M17" s="70">
        <f t="shared" si="4"/>
        <v>2437925.9259259263</v>
      </c>
      <c r="N17" s="72">
        <f>M17-$M$20</f>
        <v>-10785.441372651607</v>
      </c>
    </row>
    <row r="18" spans="1:14" ht="18" customHeight="1">
      <c r="A18" s="65" t="s">
        <v>323</v>
      </c>
      <c r="B18" s="304">
        <v>317216</v>
      </c>
      <c r="C18" s="59">
        <f>B18-D18</f>
        <v>69115</v>
      </c>
      <c r="D18" s="70">
        <v>248101</v>
      </c>
      <c r="E18" s="71">
        <v>615.3333333333334</v>
      </c>
      <c r="F18" s="70">
        <f t="shared" si="1"/>
        <v>515518.9599133261</v>
      </c>
      <c r="G18" s="70">
        <f>F18-$F$20</f>
        <v>-26574.802994563244</v>
      </c>
      <c r="H18" s="70">
        <f t="shared" si="2"/>
        <v>112321.23510292525</v>
      </c>
      <c r="I18" s="70">
        <f>H18-$H$20</f>
        <v>-2942.210993729037</v>
      </c>
      <c r="J18" s="70">
        <f t="shared" si="3"/>
        <v>403197.7248104008</v>
      </c>
      <c r="K18" s="70">
        <f>J18-$J$20</f>
        <v>-23632.592000834178</v>
      </c>
      <c r="L18" s="305">
        <v>102.25</v>
      </c>
      <c r="M18" s="70">
        <f t="shared" si="4"/>
        <v>2426415.6479217606</v>
      </c>
      <c r="N18" s="72">
        <f>M18-$M$20</f>
        <v>-22295.719376817346</v>
      </c>
    </row>
    <row r="19" spans="1:14" ht="18" customHeight="1">
      <c r="A19" s="306" t="s">
        <v>324</v>
      </c>
      <c r="B19" s="307">
        <v>335648</v>
      </c>
      <c r="C19" s="49">
        <f>B19-D19</f>
        <v>67735</v>
      </c>
      <c r="D19" s="73">
        <v>267913</v>
      </c>
      <c r="E19" s="74">
        <v>596</v>
      </c>
      <c r="F19" s="73">
        <f t="shared" si="1"/>
        <v>563167.7852348994</v>
      </c>
      <c r="G19" s="73">
        <f>F19-$F$20</f>
        <v>21074.022327010054</v>
      </c>
      <c r="H19" s="73">
        <f t="shared" si="2"/>
        <v>113649.3288590604</v>
      </c>
      <c r="I19" s="73">
        <f>H19-$H$20</f>
        <v>-1614.1172375938768</v>
      </c>
      <c r="J19" s="73">
        <f t="shared" si="3"/>
        <v>449518.4563758389</v>
      </c>
      <c r="K19" s="73">
        <f>J19-$J$20</f>
        <v>22688.139564603916</v>
      </c>
      <c r="L19" s="308">
        <v>106.75</v>
      </c>
      <c r="M19" s="73">
        <f t="shared" si="4"/>
        <v>2509723.6533957846</v>
      </c>
      <c r="N19" s="75">
        <f>M19-$M$20</f>
        <v>61012.28609720664</v>
      </c>
    </row>
    <row r="20" spans="1:14" ht="18" customHeight="1">
      <c r="A20" s="76" t="s">
        <v>276</v>
      </c>
      <c r="B20" s="54">
        <f>SUM(B16:B19)</f>
        <v>1312409</v>
      </c>
      <c r="C20" s="54">
        <f>SUM(C16:C19)</f>
        <v>279052.803</v>
      </c>
      <c r="D20" s="54">
        <f>SUM(D16:D19)</f>
        <v>1033356.1969999999</v>
      </c>
      <c r="E20" s="54">
        <f>SUM(E16:E19)</f>
        <v>2421</v>
      </c>
      <c r="F20" s="54">
        <f t="shared" si="1"/>
        <v>542093.7629078893</v>
      </c>
      <c r="G20" s="55" t="s">
        <v>356</v>
      </c>
      <c r="H20" s="54">
        <f t="shared" si="2"/>
        <v>115263.44609665428</v>
      </c>
      <c r="I20" s="55" t="s">
        <v>356</v>
      </c>
      <c r="J20" s="54">
        <f t="shared" si="3"/>
        <v>426830.316811235</v>
      </c>
      <c r="K20" s="55" t="s">
        <v>356</v>
      </c>
      <c r="L20" s="54">
        <f>SUM(L16:L19)</f>
        <v>422</v>
      </c>
      <c r="M20" s="54">
        <f t="shared" si="4"/>
        <v>2448711.367298578</v>
      </c>
      <c r="N20" s="56" t="s">
        <v>356</v>
      </c>
    </row>
    <row r="21" spans="1:14" ht="36">
      <c r="A21" s="77" t="s">
        <v>326</v>
      </c>
      <c r="B21" s="78">
        <v>348055</v>
      </c>
      <c r="C21" s="47">
        <f aca="true" t="shared" si="5" ref="C21:C34">B21-D21</f>
        <v>84085</v>
      </c>
      <c r="D21" s="67">
        <v>263970</v>
      </c>
      <c r="E21" s="68">
        <v>706</v>
      </c>
      <c r="F21" s="67">
        <f t="shared" si="1"/>
        <v>492995.75070821535</v>
      </c>
      <c r="G21" s="67">
        <f aca="true" t="shared" si="6" ref="G21:G33">F21-$F$35</f>
        <v>12929.292779092502</v>
      </c>
      <c r="H21" s="67">
        <f t="shared" si="2"/>
        <v>119100.56657223796</v>
      </c>
      <c r="I21" s="67">
        <f aca="true" t="shared" si="7" ref="I21:I33">H21-$H$35</f>
        <v>12349.329193501093</v>
      </c>
      <c r="J21" s="67">
        <f t="shared" si="3"/>
        <v>373895.18413597735</v>
      </c>
      <c r="K21" s="67">
        <f aca="true" t="shared" si="8" ref="K21:K33">J21-$J$35</f>
        <v>579.9635855913511</v>
      </c>
      <c r="L21" s="303">
        <v>92.5</v>
      </c>
      <c r="M21" s="67">
        <f t="shared" si="4"/>
        <v>2853729.7297297297</v>
      </c>
      <c r="N21" s="69">
        <f aca="true" t="shared" si="9" ref="N21:N34">M21-$M$35</f>
        <v>58672.951519613154</v>
      </c>
    </row>
    <row r="22" spans="1:14" ht="18" customHeight="1">
      <c r="A22" s="79" t="s">
        <v>41</v>
      </c>
      <c r="B22" s="80">
        <v>117338</v>
      </c>
      <c r="C22" s="59">
        <f t="shared" si="5"/>
        <v>5453</v>
      </c>
      <c r="D22" s="70">
        <v>111885</v>
      </c>
      <c r="E22" s="71">
        <v>385</v>
      </c>
      <c r="F22" s="70">
        <f t="shared" si="1"/>
        <v>304774.02597402595</v>
      </c>
      <c r="G22" s="70">
        <f t="shared" si="6"/>
        <v>-175292.4319550969</v>
      </c>
      <c r="H22" s="70">
        <f t="shared" si="2"/>
        <v>14163.636363636364</v>
      </c>
      <c r="I22" s="70">
        <f t="shared" si="7"/>
        <v>-92587.6010151005</v>
      </c>
      <c r="J22" s="70">
        <f t="shared" si="3"/>
        <v>290610.38961038965</v>
      </c>
      <c r="K22" s="70">
        <f t="shared" si="8"/>
        <v>-82704.83093999635</v>
      </c>
      <c r="L22" s="305">
        <v>38</v>
      </c>
      <c r="M22" s="70">
        <f t="shared" si="4"/>
        <v>2944342.1052631577</v>
      </c>
      <c r="N22" s="72">
        <f t="shared" si="9"/>
        <v>149285.3270530412</v>
      </c>
    </row>
    <row r="23" spans="1:14" ht="18" customHeight="1">
      <c r="A23" s="81" t="s">
        <v>63</v>
      </c>
      <c r="B23" s="80">
        <v>241674</v>
      </c>
      <c r="C23" s="59">
        <f t="shared" si="5"/>
        <v>60080</v>
      </c>
      <c r="D23" s="70">
        <v>181594</v>
      </c>
      <c r="E23" s="71">
        <v>630</v>
      </c>
      <c r="F23" s="70">
        <f t="shared" si="1"/>
        <v>383609.5238095238</v>
      </c>
      <c r="G23" s="70">
        <f t="shared" si="6"/>
        <v>-96456.93411959906</v>
      </c>
      <c r="H23" s="70">
        <f t="shared" si="2"/>
        <v>95365.07936507936</v>
      </c>
      <c r="I23" s="70">
        <f t="shared" si="7"/>
        <v>-11386.158013657507</v>
      </c>
      <c r="J23" s="70">
        <f t="shared" si="3"/>
        <v>288244.4444444445</v>
      </c>
      <c r="K23" s="70">
        <f t="shared" si="8"/>
        <v>-85070.7761059415</v>
      </c>
      <c r="L23" s="305">
        <v>67.5</v>
      </c>
      <c r="M23" s="70">
        <f t="shared" si="4"/>
        <v>2690281.4814814813</v>
      </c>
      <c r="N23" s="72">
        <f t="shared" si="9"/>
        <v>-104775.2967286352</v>
      </c>
    </row>
    <row r="24" spans="1:14" ht="18" customHeight="1">
      <c r="A24" s="81" t="s">
        <v>42</v>
      </c>
      <c r="B24" s="80">
        <v>183668</v>
      </c>
      <c r="C24" s="59">
        <f t="shared" si="5"/>
        <v>46872</v>
      </c>
      <c r="D24" s="70">
        <v>136796</v>
      </c>
      <c r="E24" s="71">
        <v>430.33333333333337</v>
      </c>
      <c r="F24" s="70">
        <f t="shared" si="1"/>
        <v>426804.0278853601</v>
      </c>
      <c r="G24" s="70">
        <f t="shared" si="6"/>
        <v>-53262.430043762724</v>
      </c>
      <c r="H24" s="70">
        <f t="shared" si="2"/>
        <v>108920.21688613476</v>
      </c>
      <c r="I24" s="70">
        <f t="shared" si="7"/>
        <v>2168.9795073978894</v>
      </c>
      <c r="J24" s="70">
        <f t="shared" si="3"/>
        <v>317883.81099922536</v>
      </c>
      <c r="K24" s="70">
        <f t="shared" si="8"/>
        <v>-55431.40955116064</v>
      </c>
      <c r="L24" s="305">
        <v>48</v>
      </c>
      <c r="M24" s="70">
        <f t="shared" si="4"/>
        <v>2849916.6666666665</v>
      </c>
      <c r="N24" s="72">
        <f t="shared" si="9"/>
        <v>54859.88845654996</v>
      </c>
    </row>
    <row r="25" spans="1:14" ht="18" customHeight="1">
      <c r="A25" s="81" t="s">
        <v>43</v>
      </c>
      <c r="B25" s="80">
        <v>191248</v>
      </c>
      <c r="C25" s="59">
        <f t="shared" si="5"/>
        <v>47547</v>
      </c>
      <c r="D25" s="70">
        <v>143701</v>
      </c>
      <c r="E25" s="71">
        <v>495</v>
      </c>
      <c r="F25" s="70">
        <f t="shared" si="1"/>
        <v>386359.5959595959</v>
      </c>
      <c r="G25" s="70">
        <f t="shared" si="6"/>
        <v>-93706.86196952692</v>
      </c>
      <c r="H25" s="70">
        <f t="shared" si="2"/>
        <v>96054.54545454544</v>
      </c>
      <c r="I25" s="70">
        <f t="shared" si="7"/>
        <v>-10696.69192419143</v>
      </c>
      <c r="J25" s="70">
        <f t="shared" si="3"/>
        <v>290305.0505050505</v>
      </c>
      <c r="K25" s="70">
        <f t="shared" si="8"/>
        <v>-83010.17004533549</v>
      </c>
      <c r="L25" s="305">
        <v>51</v>
      </c>
      <c r="M25" s="70">
        <f t="shared" si="4"/>
        <v>2817666.6666666665</v>
      </c>
      <c r="N25" s="72">
        <f t="shared" si="9"/>
        <v>22609.88845654996</v>
      </c>
    </row>
    <row r="26" spans="1:14" ht="18" customHeight="1">
      <c r="A26" s="81" t="s">
        <v>38</v>
      </c>
      <c r="B26" s="80">
        <v>249355</v>
      </c>
      <c r="C26" s="59">
        <f t="shared" si="5"/>
        <v>70411</v>
      </c>
      <c r="D26" s="70">
        <v>178944</v>
      </c>
      <c r="E26" s="82">
        <v>500.33333333333337</v>
      </c>
      <c r="F26" s="70">
        <f t="shared" si="1"/>
        <v>498377.748167888</v>
      </c>
      <c r="G26" s="70">
        <f t="shared" si="6"/>
        <v>18311.290238765185</v>
      </c>
      <c r="H26" s="70">
        <f t="shared" si="2"/>
        <v>140728.18121252497</v>
      </c>
      <c r="I26" s="70">
        <f t="shared" si="7"/>
        <v>33976.9438337881</v>
      </c>
      <c r="J26" s="70">
        <f t="shared" si="3"/>
        <v>357649.5669553631</v>
      </c>
      <c r="K26" s="70">
        <f t="shared" si="8"/>
        <v>-15665.653595022915</v>
      </c>
      <c r="L26" s="305">
        <v>56</v>
      </c>
      <c r="M26" s="70">
        <f t="shared" si="4"/>
        <v>3195428.5714285714</v>
      </c>
      <c r="N26" s="72">
        <f t="shared" si="9"/>
        <v>400371.7932184548</v>
      </c>
    </row>
    <row r="27" spans="1:14" ht="18" customHeight="1">
      <c r="A27" s="706" t="s">
        <v>561</v>
      </c>
      <c r="B27" s="80">
        <v>182496</v>
      </c>
      <c r="C27" s="59">
        <f t="shared" si="5"/>
        <v>40104</v>
      </c>
      <c r="D27" s="70">
        <v>142392</v>
      </c>
      <c r="E27" s="71">
        <v>259</v>
      </c>
      <c r="F27" s="70">
        <f t="shared" si="1"/>
        <v>704617.7606177606</v>
      </c>
      <c r="G27" s="70">
        <f t="shared" si="6"/>
        <v>224551.30268863775</v>
      </c>
      <c r="H27" s="70">
        <f t="shared" si="2"/>
        <v>154841.69884169885</v>
      </c>
      <c r="I27" s="70">
        <f t="shared" si="7"/>
        <v>48090.461462961975</v>
      </c>
      <c r="J27" s="70">
        <f t="shared" si="3"/>
        <v>549776.0617760618</v>
      </c>
      <c r="K27" s="70">
        <f t="shared" si="8"/>
        <v>176460.84122567577</v>
      </c>
      <c r="L27" s="305">
        <v>48</v>
      </c>
      <c r="M27" s="70">
        <f t="shared" si="4"/>
        <v>2966500</v>
      </c>
      <c r="N27" s="72">
        <f t="shared" si="9"/>
        <v>171443.22178988345</v>
      </c>
    </row>
    <row r="28" spans="1:14" ht="18" customHeight="1">
      <c r="A28" s="65" t="s">
        <v>563</v>
      </c>
      <c r="B28" s="80">
        <v>173916.57200000001</v>
      </c>
      <c r="C28" s="59">
        <f t="shared" si="5"/>
        <v>36488</v>
      </c>
      <c r="D28" s="70">
        <v>137428.57200000001</v>
      </c>
      <c r="E28" s="71">
        <v>481.66666666666663</v>
      </c>
      <c r="F28" s="70">
        <f t="shared" si="1"/>
        <v>361072.4678200693</v>
      </c>
      <c r="G28" s="70">
        <f t="shared" si="6"/>
        <v>-118993.99010905356</v>
      </c>
      <c r="H28" s="70">
        <f t="shared" si="2"/>
        <v>75753.63321799309</v>
      </c>
      <c r="I28" s="70">
        <f t="shared" si="7"/>
        <v>-30997.60416074378</v>
      </c>
      <c r="J28" s="70">
        <f t="shared" si="3"/>
        <v>285318.83460207615</v>
      </c>
      <c r="K28" s="70">
        <f t="shared" si="8"/>
        <v>-87996.38594830985</v>
      </c>
      <c r="L28" s="305">
        <v>51</v>
      </c>
      <c r="M28" s="70">
        <f t="shared" si="4"/>
        <v>2694677.8823529417</v>
      </c>
      <c r="N28" s="72">
        <f t="shared" si="9"/>
        <v>-100378.89585717488</v>
      </c>
    </row>
    <row r="29" spans="1:14" ht="36">
      <c r="A29" s="62" t="s">
        <v>278</v>
      </c>
      <c r="B29" s="80">
        <v>314075</v>
      </c>
      <c r="C29" s="59">
        <f t="shared" si="5"/>
        <v>71110</v>
      </c>
      <c r="D29" s="70">
        <v>242965</v>
      </c>
      <c r="E29" s="71">
        <v>713.3333333333333</v>
      </c>
      <c r="F29" s="70">
        <f t="shared" si="1"/>
        <v>440292.0560747664</v>
      </c>
      <c r="G29" s="70">
        <f t="shared" si="6"/>
        <v>-39774.40185435646</v>
      </c>
      <c r="H29" s="70">
        <f t="shared" si="2"/>
        <v>99686.91588785047</v>
      </c>
      <c r="I29" s="70">
        <f t="shared" si="7"/>
        <v>-7064.321490886403</v>
      </c>
      <c r="J29" s="70">
        <f t="shared" si="3"/>
        <v>340605.14018691593</v>
      </c>
      <c r="K29" s="70">
        <f t="shared" si="8"/>
        <v>-32710.08036347007</v>
      </c>
      <c r="L29" s="305">
        <v>94</v>
      </c>
      <c r="M29" s="70">
        <f t="shared" si="4"/>
        <v>2584734.0425531915</v>
      </c>
      <c r="N29" s="72">
        <f t="shared" si="9"/>
        <v>-210322.735656925</v>
      </c>
    </row>
    <row r="30" spans="1:14" ht="24">
      <c r="A30" s="62" t="s">
        <v>64</v>
      </c>
      <c r="B30" s="80">
        <v>216947</v>
      </c>
      <c r="C30" s="59">
        <f t="shared" si="5"/>
        <v>28441</v>
      </c>
      <c r="D30" s="70">
        <v>188506</v>
      </c>
      <c r="E30" s="71">
        <v>220</v>
      </c>
      <c r="F30" s="70">
        <f t="shared" si="1"/>
        <v>986122.7272727273</v>
      </c>
      <c r="G30" s="70">
        <f t="shared" si="6"/>
        <v>506056.26934360445</v>
      </c>
      <c r="H30" s="70">
        <f t="shared" si="2"/>
        <v>129277.27272727274</v>
      </c>
      <c r="I30" s="70">
        <f t="shared" si="7"/>
        <v>22526.035348535865</v>
      </c>
      <c r="J30" s="70">
        <f t="shared" si="3"/>
        <v>856845.4545454546</v>
      </c>
      <c r="K30" s="70">
        <f t="shared" si="8"/>
        <v>483530.2339950686</v>
      </c>
      <c r="L30" s="305">
        <v>76</v>
      </c>
      <c r="M30" s="70">
        <f t="shared" si="4"/>
        <v>2480342.1052631577</v>
      </c>
      <c r="N30" s="72">
        <f t="shared" si="9"/>
        <v>-314714.6729469588</v>
      </c>
    </row>
    <row r="31" spans="1:14" ht="36">
      <c r="A31" s="83" t="s">
        <v>69</v>
      </c>
      <c r="B31" s="80">
        <v>231301</v>
      </c>
      <c r="C31" s="59">
        <f t="shared" si="5"/>
        <v>53701</v>
      </c>
      <c r="D31" s="70">
        <v>177600</v>
      </c>
      <c r="E31" s="71">
        <v>369.33333333333337</v>
      </c>
      <c r="F31" s="70">
        <f t="shared" si="1"/>
        <v>626266.2454873646</v>
      </c>
      <c r="G31" s="70">
        <f t="shared" si="6"/>
        <v>146199.78755824175</v>
      </c>
      <c r="H31" s="70">
        <f t="shared" si="2"/>
        <v>145399.8194945848</v>
      </c>
      <c r="I31" s="70">
        <f t="shared" si="7"/>
        <v>38648.58211584794</v>
      </c>
      <c r="J31" s="70">
        <f t="shared" si="3"/>
        <v>480866.4259927797</v>
      </c>
      <c r="K31" s="70">
        <f t="shared" si="8"/>
        <v>107551.20544239372</v>
      </c>
      <c r="L31" s="305">
        <v>62.5</v>
      </c>
      <c r="M31" s="70">
        <f t="shared" si="4"/>
        <v>2841600</v>
      </c>
      <c r="N31" s="72">
        <f t="shared" si="9"/>
        <v>46543.22178988345</v>
      </c>
    </row>
    <row r="32" spans="1:14" ht="36">
      <c r="A32" s="62" t="s">
        <v>70</v>
      </c>
      <c r="B32" s="80">
        <v>276332</v>
      </c>
      <c r="C32" s="59">
        <f t="shared" si="5"/>
        <v>75032</v>
      </c>
      <c r="D32" s="70">
        <v>201300</v>
      </c>
      <c r="E32" s="71">
        <v>656</v>
      </c>
      <c r="F32" s="70">
        <f t="shared" si="1"/>
        <v>421237.8048780488</v>
      </c>
      <c r="G32" s="70">
        <f t="shared" si="6"/>
        <v>-58828.65305107407</v>
      </c>
      <c r="H32" s="70">
        <f t="shared" si="2"/>
        <v>114378.0487804878</v>
      </c>
      <c r="I32" s="70">
        <f t="shared" si="7"/>
        <v>7626.811401750936</v>
      </c>
      <c r="J32" s="70">
        <f t="shared" si="3"/>
        <v>306859.756097561</v>
      </c>
      <c r="K32" s="70">
        <f t="shared" si="8"/>
        <v>-66455.46445282502</v>
      </c>
      <c r="L32" s="305">
        <v>73.5</v>
      </c>
      <c r="M32" s="70">
        <f t="shared" si="4"/>
        <v>2738775.5102040814</v>
      </c>
      <c r="N32" s="72">
        <f t="shared" si="9"/>
        <v>-56281.26800603513</v>
      </c>
    </row>
    <row r="33" spans="1:14" ht="24">
      <c r="A33" s="79" t="s">
        <v>46</v>
      </c>
      <c r="B33" s="80">
        <v>389646</v>
      </c>
      <c r="C33" s="59">
        <f t="shared" si="5"/>
        <v>93350</v>
      </c>
      <c r="D33" s="70">
        <v>296296</v>
      </c>
      <c r="E33" s="71">
        <v>888.6666666666666</v>
      </c>
      <c r="F33" s="70">
        <f t="shared" si="1"/>
        <v>438461.36534133536</v>
      </c>
      <c r="G33" s="70">
        <f t="shared" si="6"/>
        <v>-41605.09258778748</v>
      </c>
      <c r="H33" s="70">
        <f t="shared" si="2"/>
        <v>105045.01125281322</v>
      </c>
      <c r="I33" s="70">
        <f t="shared" si="7"/>
        <v>-1706.2261259236548</v>
      </c>
      <c r="J33" s="70">
        <f t="shared" si="3"/>
        <v>333416.35408852214</v>
      </c>
      <c r="K33" s="70">
        <f t="shared" si="8"/>
        <v>-39898.86646186386</v>
      </c>
      <c r="L33" s="305">
        <v>109</v>
      </c>
      <c r="M33" s="70">
        <f t="shared" si="4"/>
        <v>2718311.9266055045</v>
      </c>
      <c r="N33" s="72">
        <f t="shared" si="9"/>
        <v>-76744.85160461208</v>
      </c>
    </row>
    <row r="34" spans="1:14" ht="18" customHeight="1">
      <c r="A34" s="84" t="s">
        <v>331</v>
      </c>
      <c r="B34" s="85">
        <v>117036</v>
      </c>
      <c r="C34" s="49">
        <f t="shared" si="5"/>
        <v>6260</v>
      </c>
      <c r="D34" s="73">
        <v>110776</v>
      </c>
      <c r="E34" s="74"/>
      <c r="F34" s="73"/>
      <c r="G34" s="73"/>
      <c r="H34" s="73"/>
      <c r="I34" s="73"/>
      <c r="J34" s="73"/>
      <c r="K34" s="73"/>
      <c r="L34" s="307">
        <v>32.5</v>
      </c>
      <c r="M34" s="73">
        <f t="shared" si="4"/>
        <v>3408492.307692308</v>
      </c>
      <c r="N34" s="75">
        <f t="shared" si="9"/>
        <v>613435.5294821914</v>
      </c>
    </row>
    <row r="35" spans="1:14" ht="18" customHeight="1">
      <c r="A35" s="76" t="s">
        <v>47</v>
      </c>
      <c r="B35" s="54">
        <f>SUM(B21:B34)</f>
        <v>3233087.5719999997</v>
      </c>
      <c r="C35" s="54">
        <f>SUM(C21:C34)</f>
        <v>718934</v>
      </c>
      <c r="D35" s="54">
        <f>SUM(D21:D34)</f>
        <v>2514153.5719999997</v>
      </c>
      <c r="E35" s="54">
        <f>SUM(E21:E34)</f>
        <v>6734.666666666667</v>
      </c>
      <c r="F35" s="54">
        <f aca="true" t="shared" si="10" ref="F35:F48">(B35/E35)*1000</f>
        <v>480066.45792912284</v>
      </c>
      <c r="G35" s="55" t="s">
        <v>356</v>
      </c>
      <c r="H35" s="54">
        <f aca="true" t="shared" si="11" ref="H35:H48">(C35/E35)*1000</f>
        <v>106751.23737873687</v>
      </c>
      <c r="I35" s="55" t="s">
        <v>356</v>
      </c>
      <c r="J35" s="54">
        <f aca="true" t="shared" si="12" ref="J35:J48">(D35/E35)*1000</f>
        <v>373315.220550386</v>
      </c>
      <c r="K35" s="55" t="s">
        <v>356</v>
      </c>
      <c r="L35" s="54">
        <f>SUM(L21:L34)</f>
        <v>899.5</v>
      </c>
      <c r="M35" s="54">
        <f t="shared" si="4"/>
        <v>2795056.7782101166</v>
      </c>
      <c r="N35" s="56" t="s">
        <v>356</v>
      </c>
    </row>
    <row r="36" spans="1:14" ht="18" customHeight="1">
      <c r="A36" s="86" t="s">
        <v>48</v>
      </c>
      <c r="B36" s="78">
        <v>239528</v>
      </c>
      <c r="C36" s="47">
        <f aca="true" t="shared" si="13" ref="C36:C47">B36-D36</f>
        <v>40083.46299999999</v>
      </c>
      <c r="D36" s="67">
        <v>199444.537</v>
      </c>
      <c r="E36" s="68">
        <v>553</v>
      </c>
      <c r="F36" s="67">
        <f t="shared" si="10"/>
        <v>433142.85714285716</v>
      </c>
      <c r="G36" s="67">
        <f aca="true" t="shared" si="14" ref="G36:G47">F36-$F$48</f>
        <v>-6101.009878068173</v>
      </c>
      <c r="H36" s="67">
        <f t="shared" si="11"/>
        <v>72483.65822784808</v>
      </c>
      <c r="I36" s="67">
        <f aca="true" t="shared" si="15" ref="I36:I47">H36-$H$48</f>
        <v>-7159.471125458804</v>
      </c>
      <c r="J36" s="67">
        <f t="shared" si="12"/>
        <v>360659.1989150091</v>
      </c>
      <c r="K36" s="67">
        <f aca="true" t="shared" si="16" ref="K36:K47">J36-$J$48</f>
        <v>1058.46124739066</v>
      </c>
      <c r="L36" s="66">
        <v>66</v>
      </c>
      <c r="M36" s="67">
        <f t="shared" si="4"/>
        <v>3021886.9242424243</v>
      </c>
      <c r="N36" s="69">
        <f aca="true" t="shared" si="17" ref="N36:N47">M36-$M$48</f>
        <v>83904.96157096094</v>
      </c>
    </row>
    <row r="37" spans="1:14" ht="18" customHeight="1">
      <c r="A37" s="65" t="s">
        <v>49</v>
      </c>
      <c r="B37" s="80">
        <v>286380</v>
      </c>
      <c r="C37" s="59">
        <f t="shared" si="13"/>
        <v>59772</v>
      </c>
      <c r="D37" s="70">
        <v>226608</v>
      </c>
      <c r="E37" s="71">
        <v>537.3333333333333</v>
      </c>
      <c r="F37" s="70">
        <f t="shared" si="10"/>
        <v>532965.2605459058</v>
      </c>
      <c r="G37" s="70">
        <f t="shared" si="14"/>
        <v>93721.39352498046</v>
      </c>
      <c r="H37" s="70">
        <f t="shared" si="11"/>
        <v>111238.21339950373</v>
      </c>
      <c r="I37" s="70">
        <f t="shared" si="15"/>
        <v>31595.084046196847</v>
      </c>
      <c r="J37" s="70">
        <f t="shared" si="12"/>
        <v>421727.04714640207</v>
      </c>
      <c r="K37" s="70">
        <f t="shared" si="16"/>
        <v>62126.30947878363</v>
      </c>
      <c r="L37" s="305">
        <v>68.75</v>
      </c>
      <c r="M37" s="70">
        <f t="shared" si="4"/>
        <v>3296116.3636363633</v>
      </c>
      <c r="N37" s="72">
        <f t="shared" si="17"/>
        <v>358134.4009648999</v>
      </c>
    </row>
    <row r="38" spans="1:14" ht="24">
      <c r="A38" s="87" t="s">
        <v>71</v>
      </c>
      <c r="B38" s="80">
        <v>282602</v>
      </c>
      <c r="C38" s="59">
        <f t="shared" si="13"/>
        <v>53189</v>
      </c>
      <c r="D38" s="70">
        <v>229413</v>
      </c>
      <c r="E38" s="71">
        <v>680.3333333333334</v>
      </c>
      <c r="F38" s="70">
        <f t="shared" si="10"/>
        <v>415387.55512003915</v>
      </c>
      <c r="G38" s="70">
        <f t="shared" si="14"/>
        <v>-23856.311900886183</v>
      </c>
      <c r="H38" s="70">
        <f t="shared" si="11"/>
        <v>78180.79372856443</v>
      </c>
      <c r="I38" s="70">
        <f t="shared" si="15"/>
        <v>-1462.3356247424526</v>
      </c>
      <c r="J38" s="70">
        <f t="shared" si="12"/>
        <v>337206.76139147475</v>
      </c>
      <c r="K38" s="70">
        <f t="shared" si="16"/>
        <v>-22393.976276143687</v>
      </c>
      <c r="L38" s="305">
        <v>80</v>
      </c>
      <c r="M38" s="70">
        <f t="shared" si="4"/>
        <v>2867662.5</v>
      </c>
      <c r="N38" s="72">
        <f t="shared" si="17"/>
        <v>-70319.46267146338</v>
      </c>
    </row>
    <row r="39" spans="1:14" ht="24">
      <c r="A39" s="87" t="s">
        <v>72</v>
      </c>
      <c r="B39" s="80">
        <v>312087.61</v>
      </c>
      <c r="C39" s="59">
        <f t="shared" si="13"/>
        <v>61565</v>
      </c>
      <c r="D39" s="70">
        <v>250522.61</v>
      </c>
      <c r="E39" s="71">
        <v>755.3333333333334</v>
      </c>
      <c r="F39" s="70">
        <f t="shared" si="10"/>
        <v>413178.654015887</v>
      </c>
      <c r="G39" s="70">
        <f t="shared" si="14"/>
        <v>-26065.213005038328</v>
      </c>
      <c r="H39" s="70">
        <f t="shared" si="11"/>
        <v>81507.06090026477</v>
      </c>
      <c r="I39" s="70">
        <f t="shared" si="15"/>
        <v>1863.931546957887</v>
      </c>
      <c r="J39" s="70">
        <f t="shared" si="12"/>
        <v>331671.59311562224</v>
      </c>
      <c r="K39" s="70">
        <f t="shared" si="16"/>
        <v>-27929.1445519962</v>
      </c>
      <c r="L39" s="305">
        <v>91</v>
      </c>
      <c r="M39" s="70">
        <f t="shared" si="4"/>
        <v>2752995.714285714</v>
      </c>
      <c r="N39" s="72">
        <f t="shared" si="17"/>
        <v>-184986.2483857493</v>
      </c>
    </row>
    <row r="40" spans="1:14" ht="36">
      <c r="A40" s="88" t="s">
        <v>73</v>
      </c>
      <c r="B40" s="80">
        <v>177764</v>
      </c>
      <c r="C40" s="59">
        <f t="shared" si="13"/>
        <v>21742.70000000001</v>
      </c>
      <c r="D40" s="70">
        <v>156021.3</v>
      </c>
      <c r="E40" s="71">
        <v>386.2</v>
      </c>
      <c r="F40" s="70">
        <f t="shared" si="10"/>
        <v>460290.00517866394</v>
      </c>
      <c r="G40" s="70">
        <f t="shared" si="14"/>
        <v>21046.138157738606</v>
      </c>
      <c r="H40" s="70">
        <f t="shared" si="11"/>
        <v>56299.06784049718</v>
      </c>
      <c r="I40" s="70">
        <f t="shared" si="15"/>
        <v>-23344.061512809705</v>
      </c>
      <c r="J40" s="70">
        <f t="shared" si="12"/>
        <v>403990.93733816675</v>
      </c>
      <c r="K40" s="70">
        <f t="shared" si="16"/>
        <v>44390.19967054832</v>
      </c>
      <c r="L40" s="305">
        <v>54.25</v>
      </c>
      <c r="M40" s="70">
        <f t="shared" si="4"/>
        <v>2875968.66359447</v>
      </c>
      <c r="N40" s="72">
        <f t="shared" si="17"/>
        <v>-62013.299076993484</v>
      </c>
    </row>
    <row r="41" spans="1:14" ht="24">
      <c r="A41" s="309" t="s">
        <v>31</v>
      </c>
      <c r="B41" s="80">
        <v>272546</v>
      </c>
      <c r="C41" s="59">
        <f t="shared" si="13"/>
        <v>31532</v>
      </c>
      <c r="D41" s="70">
        <v>241014</v>
      </c>
      <c r="E41" s="71">
        <v>717</v>
      </c>
      <c r="F41" s="70">
        <f t="shared" si="10"/>
        <v>380119.9442119944</v>
      </c>
      <c r="G41" s="70">
        <f t="shared" si="14"/>
        <v>-59123.92280893092</v>
      </c>
      <c r="H41" s="70">
        <f t="shared" si="11"/>
        <v>43977.68479776848</v>
      </c>
      <c r="I41" s="70">
        <f t="shared" si="15"/>
        <v>-35665.4445555384</v>
      </c>
      <c r="J41" s="70">
        <f t="shared" si="12"/>
        <v>336142.25941422593</v>
      </c>
      <c r="K41" s="70">
        <f t="shared" si="16"/>
        <v>-23458.478253392503</v>
      </c>
      <c r="L41" s="305">
        <v>80.75</v>
      </c>
      <c r="M41" s="70">
        <f t="shared" si="4"/>
        <v>2984693.4984520124</v>
      </c>
      <c r="N41" s="72">
        <f t="shared" si="17"/>
        <v>46711.53578054905</v>
      </c>
    </row>
    <row r="42" spans="1:14" ht="24">
      <c r="A42" s="89" t="s">
        <v>283</v>
      </c>
      <c r="B42" s="80">
        <v>533817</v>
      </c>
      <c r="C42" s="59">
        <f t="shared" si="13"/>
        <v>95099</v>
      </c>
      <c r="D42" s="70">
        <v>438718</v>
      </c>
      <c r="E42" s="71">
        <v>1224.6</v>
      </c>
      <c r="F42" s="70">
        <f t="shared" si="10"/>
        <v>435911.3179813817</v>
      </c>
      <c r="G42" s="70">
        <f t="shared" si="14"/>
        <v>-3332.5490395436063</v>
      </c>
      <c r="H42" s="70">
        <f t="shared" si="11"/>
        <v>77657.19418585661</v>
      </c>
      <c r="I42" s="70">
        <f t="shared" si="15"/>
        <v>-1985.9351674502686</v>
      </c>
      <c r="J42" s="70">
        <f t="shared" si="12"/>
        <v>358254.1237955251</v>
      </c>
      <c r="K42" s="70">
        <f t="shared" si="16"/>
        <v>-1346.6138720933232</v>
      </c>
      <c r="L42" s="305">
        <v>147.75</v>
      </c>
      <c r="M42" s="70">
        <f t="shared" si="4"/>
        <v>2969326.565143824</v>
      </c>
      <c r="N42" s="72">
        <f t="shared" si="17"/>
        <v>31344.60247236071</v>
      </c>
    </row>
    <row r="43" spans="1:14" ht="24">
      <c r="A43" s="89" t="s">
        <v>74</v>
      </c>
      <c r="B43" s="80">
        <v>287351</v>
      </c>
      <c r="C43" s="59">
        <f t="shared" si="13"/>
        <v>43979</v>
      </c>
      <c r="D43" s="70">
        <v>243372</v>
      </c>
      <c r="E43" s="71">
        <v>598.3333333333334</v>
      </c>
      <c r="F43" s="70">
        <f t="shared" si="10"/>
        <v>480252.36768802226</v>
      </c>
      <c r="G43" s="70">
        <f t="shared" si="14"/>
        <v>41008.50066709693</v>
      </c>
      <c r="H43" s="70">
        <f t="shared" si="11"/>
        <v>73502.5069637883</v>
      </c>
      <c r="I43" s="70">
        <f t="shared" si="15"/>
        <v>-6140.622389518583</v>
      </c>
      <c r="J43" s="70">
        <f t="shared" si="12"/>
        <v>406749.86072423396</v>
      </c>
      <c r="K43" s="70">
        <f t="shared" si="16"/>
        <v>47149.12305661553</v>
      </c>
      <c r="L43" s="305">
        <v>76.25</v>
      </c>
      <c r="M43" s="70">
        <f t="shared" si="4"/>
        <v>3191763.9344262294</v>
      </c>
      <c r="N43" s="72">
        <f t="shared" si="17"/>
        <v>253781.97175476607</v>
      </c>
    </row>
    <row r="44" spans="1:14" ht="36">
      <c r="A44" s="62" t="s">
        <v>75</v>
      </c>
      <c r="B44" s="80">
        <v>473915</v>
      </c>
      <c r="C44" s="59">
        <f t="shared" si="13"/>
        <v>60841</v>
      </c>
      <c r="D44" s="70">
        <v>413074</v>
      </c>
      <c r="E44" s="71">
        <v>1136.3333333333333</v>
      </c>
      <c r="F44" s="70">
        <f t="shared" si="10"/>
        <v>417056.3215019067</v>
      </c>
      <c r="G44" s="70">
        <f t="shared" si="14"/>
        <v>-22187.545519018604</v>
      </c>
      <c r="H44" s="70">
        <f t="shared" si="11"/>
        <v>53541.50777354063</v>
      </c>
      <c r="I44" s="70">
        <f t="shared" si="15"/>
        <v>-26101.62157976625</v>
      </c>
      <c r="J44" s="70">
        <f t="shared" si="12"/>
        <v>363514.8137283661</v>
      </c>
      <c r="K44" s="70">
        <f t="shared" si="16"/>
        <v>3914.0760607476695</v>
      </c>
      <c r="L44" s="305">
        <v>143.5</v>
      </c>
      <c r="M44" s="70">
        <f t="shared" si="4"/>
        <v>2878564.4599303138</v>
      </c>
      <c r="N44" s="72">
        <f t="shared" si="17"/>
        <v>-59417.50274114963</v>
      </c>
    </row>
    <row r="45" spans="1:14" ht="24">
      <c r="A45" s="83" t="s">
        <v>284</v>
      </c>
      <c r="B45" s="80">
        <v>326483</v>
      </c>
      <c r="C45" s="59">
        <f t="shared" si="13"/>
        <v>34894</v>
      </c>
      <c r="D45" s="70">
        <v>291589</v>
      </c>
      <c r="E45" s="71">
        <v>897.3333333333334</v>
      </c>
      <c r="F45" s="70">
        <f t="shared" si="10"/>
        <v>363836.9242199108</v>
      </c>
      <c r="G45" s="70">
        <f t="shared" si="14"/>
        <v>-75406.94280101452</v>
      </c>
      <c r="H45" s="70">
        <f t="shared" si="11"/>
        <v>38886.32986627043</v>
      </c>
      <c r="I45" s="70">
        <f t="shared" si="15"/>
        <v>-40756.79948703645</v>
      </c>
      <c r="J45" s="70">
        <f t="shared" si="12"/>
        <v>324950.5943536404</v>
      </c>
      <c r="K45" s="70">
        <f t="shared" si="16"/>
        <v>-34650.14331397804</v>
      </c>
      <c r="L45" s="305">
        <v>101</v>
      </c>
      <c r="M45" s="70">
        <f t="shared" si="4"/>
        <v>2887019.801980198</v>
      </c>
      <c r="N45" s="72">
        <f t="shared" si="17"/>
        <v>-50962.16069126548</v>
      </c>
    </row>
    <row r="46" spans="1:14" ht="12">
      <c r="A46" s="90" t="s">
        <v>285</v>
      </c>
      <c r="B46" s="80">
        <v>245761</v>
      </c>
      <c r="C46" s="59">
        <f t="shared" si="13"/>
        <v>24081</v>
      </c>
      <c r="D46" s="70">
        <f>222878-1198</f>
        <v>221680</v>
      </c>
      <c r="E46" s="71">
        <v>704.6666666666666</v>
      </c>
      <c r="F46" s="70">
        <f t="shared" si="10"/>
        <v>348762.0624408704</v>
      </c>
      <c r="G46" s="70">
        <f t="shared" si="14"/>
        <v>-90481.80458005494</v>
      </c>
      <c r="H46" s="70">
        <f t="shared" si="11"/>
        <v>34173.604541154215</v>
      </c>
      <c r="I46" s="70">
        <f t="shared" si="15"/>
        <v>-45469.52481215267</v>
      </c>
      <c r="J46" s="70">
        <f t="shared" si="12"/>
        <v>314588.4578997162</v>
      </c>
      <c r="K46" s="70">
        <f t="shared" si="16"/>
        <v>-45012.27976790222</v>
      </c>
      <c r="L46" s="305">
        <v>80.75</v>
      </c>
      <c r="M46" s="70">
        <f t="shared" si="4"/>
        <v>2745263.1578947366</v>
      </c>
      <c r="N46" s="72">
        <f t="shared" si="17"/>
        <v>-192718.80477672676</v>
      </c>
    </row>
    <row r="47" spans="1:14" ht="18" customHeight="1">
      <c r="A47" s="91" t="s">
        <v>50</v>
      </c>
      <c r="B47" s="85">
        <v>551476</v>
      </c>
      <c r="C47" s="49">
        <f t="shared" si="13"/>
        <v>196631</v>
      </c>
      <c r="D47" s="73">
        <v>354845</v>
      </c>
      <c r="E47" s="74">
        <v>892.6666666666667</v>
      </c>
      <c r="F47" s="73">
        <f t="shared" si="10"/>
        <v>617784.9141150111</v>
      </c>
      <c r="G47" s="73">
        <f t="shared" si="14"/>
        <v>178541.04709408578</v>
      </c>
      <c r="H47" s="73">
        <f t="shared" si="11"/>
        <v>220273.71172516802</v>
      </c>
      <c r="I47" s="73">
        <f t="shared" si="15"/>
        <v>140630.58237186115</v>
      </c>
      <c r="J47" s="73">
        <f t="shared" si="12"/>
        <v>397511.2023898431</v>
      </c>
      <c r="K47" s="73">
        <f t="shared" si="16"/>
        <v>37910.464722224686</v>
      </c>
      <c r="L47" s="310">
        <v>121.75</v>
      </c>
      <c r="M47" s="73">
        <f t="shared" si="4"/>
        <v>2914537.9876796715</v>
      </c>
      <c r="N47" s="75">
        <f t="shared" si="17"/>
        <v>-23443.97499179188</v>
      </c>
    </row>
    <row r="48" spans="1:14" ht="18" customHeight="1">
      <c r="A48" s="63" t="s">
        <v>51</v>
      </c>
      <c r="B48" s="54">
        <f>SUM(B36:B47)</f>
        <v>3989710.61</v>
      </c>
      <c r="C48" s="54">
        <f>SUM(C36:C47)</f>
        <v>723409.163</v>
      </c>
      <c r="D48" s="54">
        <f>SUM(D36:D47)</f>
        <v>3266301.4469999997</v>
      </c>
      <c r="E48" s="54">
        <f>SUM(E36:E47)</f>
        <v>9083.133333333331</v>
      </c>
      <c r="F48" s="54">
        <f t="shared" si="10"/>
        <v>439243.86702092533</v>
      </c>
      <c r="G48" s="55" t="s">
        <v>356</v>
      </c>
      <c r="H48" s="54">
        <f t="shared" si="11"/>
        <v>79643.12935330688</v>
      </c>
      <c r="I48" s="55" t="s">
        <v>356</v>
      </c>
      <c r="J48" s="54">
        <f t="shared" si="12"/>
        <v>359600.73766761844</v>
      </c>
      <c r="K48" s="55" t="s">
        <v>356</v>
      </c>
      <c r="L48" s="54">
        <f>SUM(L36:L47)</f>
        <v>1111.75</v>
      </c>
      <c r="M48" s="54">
        <f t="shared" si="4"/>
        <v>2937981.9626714634</v>
      </c>
      <c r="N48" s="56" t="s">
        <v>356</v>
      </c>
    </row>
    <row r="49" spans="1:14" ht="18" customHeight="1">
      <c r="A49" s="57" t="s">
        <v>59</v>
      </c>
      <c r="B49" s="78">
        <v>757466.9048</v>
      </c>
      <c r="C49" s="47">
        <f>B49-D49</f>
        <v>580141</v>
      </c>
      <c r="D49" s="92">
        <v>177325.9048</v>
      </c>
      <c r="E49" s="68">
        <v>0</v>
      </c>
      <c r="F49" s="67"/>
      <c r="G49" s="93"/>
      <c r="H49" s="67"/>
      <c r="I49" s="93"/>
      <c r="J49" s="67"/>
      <c r="K49" s="93"/>
      <c r="L49" s="66">
        <v>66</v>
      </c>
      <c r="M49" s="67">
        <f t="shared" si="4"/>
        <v>2686756.1333333333</v>
      </c>
      <c r="N49" s="69">
        <f>M49-$M$51</f>
        <v>19037.907590759452</v>
      </c>
    </row>
    <row r="50" spans="1:14" ht="24" customHeight="1">
      <c r="A50" s="94" t="s">
        <v>358</v>
      </c>
      <c r="B50" s="95">
        <v>117057.636</v>
      </c>
      <c r="C50" s="49">
        <f>B50-D50</f>
        <v>24944</v>
      </c>
      <c r="D50" s="73">
        <v>92113.636</v>
      </c>
      <c r="E50" s="74">
        <v>0</v>
      </c>
      <c r="F50" s="96"/>
      <c r="G50" s="97"/>
      <c r="H50" s="96"/>
      <c r="I50" s="97"/>
      <c r="J50" s="96"/>
      <c r="K50" s="97"/>
      <c r="L50" s="310">
        <v>35</v>
      </c>
      <c r="M50" s="73">
        <f t="shared" si="4"/>
        <v>2631818.1714285715</v>
      </c>
      <c r="N50" s="208">
        <f>M50-$M$51</f>
        <v>-35900.054314002395</v>
      </c>
    </row>
    <row r="51" spans="1:14" ht="18" customHeight="1">
      <c r="A51" s="63" t="s">
        <v>336</v>
      </c>
      <c r="B51" s="54">
        <f>SUM(B49:B50)</f>
        <v>874524.5408000001</v>
      </c>
      <c r="C51" s="54">
        <f>SUM(C49:C50)</f>
        <v>605085</v>
      </c>
      <c r="D51" s="54">
        <f>SUM(D49:D50)</f>
        <v>269439.54079999996</v>
      </c>
      <c r="E51" s="54">
        <f>SUM(E49:E50)</f>
        <v>0</v>
      </c>
      <c r="F51" s="54">
        <f>SUM(F49:F50)</f>
        <v>0</v>
      </c>
      <c r="G51" s="55" t="s">
        <v>356</v>
      </c>
      <c r="H51" s="54">
        <f>SUM(H49:H50)</f>
        <v>0</v>
      </c>
      <c r="I51" s="55" t="s">
        <v>356</v>
      </c>
      <c r="J51" s="54">
        <f>SUM(J49:J50)</f>
        <v>0</v>
      </c>
      <c r="K51" s="55" t="s">
        <v>356</v>
      </c>
      <c r="L51" s="54">
        <f>SUM(L49:L50)</f>
        <v>101</v>
      </c>
      <c r="M51" s="54">
        <f t="shared" si="4"/>
        <v>2667718.225742574</v>
      </c>
      <c r="N51" s="56" t="s">
        <v>356</v>
      </c>
    </row>
    <row r="52" spans="1:14" ht="12">
      <c r="A52" s="98" t="s">
        <v>67</v>
      </c>
      <c r="B52" s="99">
        <v>557529</v>
      </c>
      <c r="C52" s="311">
        <v>329979</v>
      </c>
      <c r="D52" s="99">
        <v>227550</v>
      </c>
      <c r="E52" s="99">
        <v>0</v>
      </c>
      <c r="F52" s="99"/>
      <c r="G52" s="100"/>
      <c r="H52" s="99"/>
      <c r="I52" s="100"/>
      <c r="J52" s="99"/>
      <c r="K52" s="100"/>
      <c r="L52" s="312">
        <v>64</v>
      </c>
      <c r="M52" s="99">
        <f t="shared" si="4"/>
        <v>3555468.75</v>
      </c>
      <c r="N52" s="69">
        <f>M52-$M$51</f>
        <v>887750.5242574262</v>
      </c>
    </row>
    <row r="53" spans="1:14" ht="18" customHeight="1">
      <c r="A53" s="63" t="s">
        <v>338</v>
      </c>
      <c r="B53" s="101">
        <f>SUM(B52)</f>
        <v>557529</v>
      </c>
      <c r="C53" s="101">
        <f>SUM(C52)</f>
        <v>329979</v>
      </c>
      <c r="D53" s="101">
        <f>SUM(D52)</f>
        <v>227550</v>
      </c>
      <c r="E53" s="101"/>
      <c r="F53" s="101"/>
      <c r="G53" s="55" t="s">
        <v>356</v>
      </c>
      <c r="H53" s="101"/>
      <c r="I53" s="55" t="s">
        <v>356</v>
      </c>
      <c r="J53" s="101"/>
      <c r="K53" s="55" t="s">
        <v>356</v>
      </c>
      <c r="L53" s="101">
        <f>SUM(L52)</f>
        <v>64</v>
      </c>
      <c r="M53" s="101">
        <f t="shared" si="4"/>
        <v>3555468.75</v>
      </c>
      <c r="N53" s="56" t="s">
        <v>356</v>
      </c>
    </row>
    <row r="54" spans="1:14" ht="24.75" customHeight="1">
      <c r="A54" s="102" t="s">
        <v>61</v>
      </c>
      <c r="B54" s="103">
        <f>SUM(B53,B51,B48,B35,B20,B15,B14,B8)</f>
        <v>12513628.029199999</v>
      </c>
      <c r="C54" s="104">
        <f>SUM(C53,C51,C48,C35,C20,C15,C14,C8)</f>
        <v>3297978.4187999996</v>
      </c>
      <c r="D54" s="104">
        <f>SUM(D53,D51,D48,D35,D20,D15,D14,D8)</f>
        <v>9215649.610399999</v>
      </c>
      <c r="E54" s="104">
        <f>SUM(E53,E51,E48,E35,E20,E15,E14,E8)</f>
        <v>19032.8</v>
      </c>
      <c r="F54" s="103">
        <f>B54/E54*1000</f>
        <v>657476.9886301542</v>
      </c>
      <c r="G54" s="105" t="s">
        <v>356</v>
      </c>
      <c r="H54" s="103">
        <f>C54/E54*1000</f>
        <v>173278.6777983271</v>
      </c>
      <c r="I54" s="105" t="s">
        <v>356</v>
      </c>
      <c r="J54" s="103">
        <f>D54/E54*1000</f>
        <v>484198.3108318271</v>
      </c>
      <c r="K54" s="105" t="s">
        <v>356</v>
      </c>
      <c r="L54" s="103">
        <f>SUM(L53,L51,L48,L35,L20,L15,L14,L8)</f>
        <v>3367.25</v>
      </c>
      <c r="M54" s="103">
        <f t="shared" si="4"/>
        <v>2736847.460212339</v>
      </c>
      <c r="N54" s="106" t="s">
        <v>356</v>
      </c>
    </row>
    <row r="56" spans="1:4" ht="12" hidden="1">
      <c r="A56" s="107"/>
      <c r="B56" s="107"/>
      <c r="C56" s="107"/>
      <c r="D56" s="107"/>
    </row>
    <row r="57" spans="1:4" ht="12" hidden="1">
      <c r="A57" s="107"/>
      <c r="B57" s="107"/>
      <c r="C57" s="107"/>
      <c r="D57" s="107"/>
    </row>
    <row r="58" spans="1:4" ht="12" hidden="1">
      <c r="A58" s="107"/>
      <c r="B58" s="107"/>
      <c r="C58" s="107"/>
      <c r="D58" s="107"/>
    </row>
    <row r="59" spans="1:4" ht="12" hidden="1">
      <c r="A59" s="107"/>
      <c r="B59" s="107"/>
      <c r="C59" s="107"/>
      <c r="D59" s="107"/>
    </row>
    <row r="60" spans="1:4" ht="12" hidden="1">
      <c r="A60" s="107"/>
      <c r="B60" s="107"/>
      <c r="C60" s="107"/>
      <c r="D60" s="107"/>
    </row>
    <row r="61" spans="1:4" ht="12" hidden="1">
      <c r="A61" s="107"/>
      <c r="B61" s="107"/>
      <c r="C61" s="107"/>
      <c r="D61" s="107"/>
    </row>
    <row r="62" spans="1:4" ht="12" hidden="1">
      <c r="A62" s="107"/>
      <c r="B62" s="107"/>
      <c r="C62" s="107"/>
      <c r="D62" s="107"/>
    </row>
    <row r="63" spans="1:4" ht="12" hidden="1">
      <c r="A63" s="107"/>
      <c r="B63" s="107"/>
      <c r="C63" s="107"/>
      <c r="D63" s="107"/>
    </row>
    <row r="64" spans="1:4" ht="12" hidden="1">
      <c r="A64" s="107"/>
      <c r="B64" s="107"/>
      <c r="C64" s="107"/>
      <c r="D64" s="107"/>
    </row>
    <row r="65" ht="12" hidden="1"/>
    <row r="66" ht="12" hidden="1"/>
    <row r="67" spans="1:4" ht="12" hidden="1">
      <c r="A67" s="107"/>
      <c r="B67" s="107"/>
      <c r="C67" s="107"/>
      <c r="D67" s="107"/>
    </row>
    <row r="68" spans="1:4" ht="12" hidden="1">
      <c r="A68" s="107"/>
      <c r="B68" s="107"/>
      <c r="C68" s="107"/>
      <c r="D68" s="107"/>
    </row>
    <row r="69" spans="1:4" ht="12" hidden="1">
      <c r="A69" s="107"/>
      <c r="B69" s="107"/>
      <c r="C69" s="107"/>
      <c r="D69" s="107"/>
    </row>
    <row r="70" spans="1:4" ht="12" hidden="1">
      <c r="A70" s="107"/>
      <c r="B70" s="107"/>
      <c r="C70" s="107"/>
      <c r="D70" s="107"/>
    </row>
    <row r="71" ht="12">
      <c r="A71" s="108"/>
    </row>
    <row r="72" spans="1:4" ht="12" hidden="1">
      <c r="A72" s="107"/>
      <c r="B72" s="107"/>
      <c r="C72" s="107"/>
      <c r="D72" s="107"/>
    </row>
    <row r="73" spans="1:4" ht="12" hidden="1">
      <c r="A73" s="107"/>
      <c r="B73" s="107"/>
      <c r="C73" s="107"/>
      <c r="D73" s="107"/>
    </row>
    <row r="74" spans="1:4" ht="12" hidden="1">
      <c r="A74" s="107"/>
      <c r="B74" s="107"/>
      <c r="C74" s="107"/>
      <c r="D74" s="107"/>
    </row>
    <row r="75" spans="1:4" ht="12" hidden="1">
      <c r="A75" s="107"/>
      <c r="B75" s="107"/>
      <c r="C75" s="107"/>
      <c r="D75" s="107"/>
    </row>
    <row r="76" spans="1:4" ht="12" hidden="1">
      <c r="A76" s="107"/>
      <c r="B76" s="107"/>
      <c r="C76" s="107"/>
      <c r="D76" s="107"/>
    </row>
    <row r="77" spans="1:4" ht="12" hidden="1">
      <c r="A77" s="107"/>
      <c r="B77" s="107"/>
      <c r="C77" s="107"/>
      <c r="D77" s="107"/>
    </row>
    <row r="78" spans="1:4" ht="12" hidden="1">
      <c r="A78" s="107"/>
      <c r="B78" s="107"/>
      <c r="C78" s="107"/>
      <c r="D78" s="107"/>
    </row>
    <row r="79" spans="1:4" ht="12" hidden="1">
      <c r="A79" s="107"/>
      <c r="B79" s="107"/>
      <c r="C79" s="107"/>
      <c r="D79" s="107"/>
    </row>
    <row r="80" spans="1:4" ht="12" hidden="1">
      <c r="A80" s="107"/>
      <c r="B80" s="107"/>
      <c r="C80" s="107"/>
      <c r="D80" s="107"/>
    </row>
    <row r="81" spans="1:4" ht="12" hidden="1">
      <c r="A81" s="107"/>
      <c r="B81" s="107"/>
      <c r="C81" s="107"/>
      <c r="D81" s="107"/>
    </row>
  </sheetData>
  <mergeCells count="2">
    <mergeCell ref="A2:N2"/>
    <mergeCell ref="A1:N1"/>
  </mergeCells>
  <printOptions horizontalCentered="1"/>
  <pageMargins left="0.2" right="0.2" top="0.78" bottom="0.62" header="0.5118110236220472" footer="0.5118110236220472"/>
  <pageSetup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81"/>
  <sheetViews>
    <sheetView workbookViewId="0" topLeftCell="A8">
      <selection activeCell="A11" sqref="A11"/>
    </sheetView>
  </sheetViews>
  <sheetFormatPr defaultColWidth="9.140625" defaultRowHeight="12.75"/>
  <cols>
    <col min="1" max="1" width="26.8515625" style="42" customWidth="1"/>
    <col min="2" max="2" width="9.57421875" style="314" customWidth="1"/>
    <col min="3" max="3" width="10.00390625" style="314" customWidth="1"/>
    <col min="4" max="4" width="9.421875" style="314" customWidth="1"/>
    <col min="5" max="5" width="7.57421875" style="314" customWidth="1"/>
    <col min="6" max="6" width="9.00390625" style="314" customWidth="1"/>
    <col min="7" max="7" width="8.140625" style="314" customWidth="1"/>
    <col min="8" max="8" width="10.28125" style="314" customWidth="1"/>
    <col min="9" max="9" width="8.28125" style="314" customWidth="1"/>
    <col min="10" max="10" width="9.57421875" style="314" customWidth="1"/>
    <col min="11" max="11" width="8.140625" style="314" customWidth="1"/>
    <col min="12" max="12" width="7.7109375" style="314" customWidth="1"/>
    <col min="13" max="14" width="11.28125" style="314" customWidth="1"/>
    <col min="15" max="16384" width="8.00390625" style="314" customWidth="1"/>
  </cols>
  <sheetData>
    <row r="1" spans="1:16" ht="12.75">
      <c r="A1" s="855" t="s">
        <v>346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313"/>
      <c r="P1" s="313"/>
    </row>
    <row r="2" spans="1:15" ht="15.75">
      <c r="A2" s="855" t="s">
        <v>555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315"/>
    </row>
    <row r="5" spans="1:14" ht="70.5" customHeight="1">
      <c r="A5" s="44" t="s">
        <v>57</v>
      </c>
      <c r="B5" s="45" t="s">
        <v>347</v>
      </c>
      <c r="C5" s="45" t="s">
        <v>348</v>
      </c>
      <c r="D5" s="45" t="s">
        <v>349</v>
      </c>
      <c r="E5" s="45" t="s">
        <v>350</v>
      </c>
      <c r="F5" s="45" t="s">
        <v>351</v>
      </c>
      <c r="G5" s="45" t="s">
        <v>352</v>
      </c>
      <c r="H5" s="45" t="s">
        <v>547</v>
      </c>
      <c r="I5" s="45" t="s">
        <v>352</v>
      </c>
      <c r="J5" s="45" t="s">
        <v>353</v>
      </c>
      <c r="K5" s="45" t="s">
        <v>352</v>
      </c>
      <c r="L5" s="45" t="s">
        <v>354</v>
      </c>
      <c r="M5" s="45" t="s">
        <v>355</v>
      </c>
      <c r="N5" s="46" t="s">
        <v>352</v>
      </c>
    </row>
    <row r="6" spans="1:14" ht="27" customHeight="1">
      <c r="A6" s="294" t="s">
        <v>314</v>
      </c>
      <c r="B6" s="47">
        <v>92865</v>
      </c>
      <c r="C6" s="47">
        <v>44100</v>
      </c>
      <c r="D6" s="47">
        <f>B6-C6</f>
        <v>48765</v>
      </c>
      <c r="E6" s="47"/>
      <c r="F6" s="47"/>
      <c r="G6" s="47"/>
      <c r="H6" s="47"/>
      <c r="I6" s="47"/>
      <c r="J6" s="47"/>
      <c r="K6" s="47"/>
      <c r="L6" s="47">
        <v>25</v>
      </c>
      <c r="M6" s="47">
        <f aca="true" t="shared" si="0" ref="M6:M14">D6/L6*1000</f>
        <v>1950600</v>
      </c>
      <c r="N6" s="295">
        <f>M6-$M$8</f>
        <v>-1605097.9865771816</v>
      </c>
    </row>
    <row r="7" spans="1:14" ht="23.25" customHeight="1">
      <c r="A7" s="48" t="s">
        <v>60</v>
      </c>
      <c r="B7" s="49">
        <v>533829</v>
      </c>
      <c r="C7" s="49">
        <v>52795</v>
      </c>
      <c r="D7" s="49">
        <f>B7-C7</f>
        <v>481034</v>
      </c>
      <c r="E7" s="49"/>
      <c r="F7" s="49"/>
      <c r="G7" s="49"/>
      <c r="H7" s="49"/>
      <c r="I7" s="49"/>
      <c r="J7" s="50"/>
      <c r="K7" s="49"/>
      <c r="L7" s="49">
        <v>124</v>
      </c>
      <c r="M7" s="49">
        <f t="shared" si="0"/>
        <v>3879306.4516129033</v>
      </c>
      <c r="N7" s="51">
        <f>M7-$M$8</f>
        <v>323608.46503572166</v>
      </c>
    </row>
    <row r="8" spans="1:14" ht="24.75" customHeight="1">
      <c r="A8" s="52" t="s">
        <v>316</v>
      </c>
      <c r="B8" s="53">
        <f>SUM(B6:B7)</f>
        <v>626694</v>
      </c>
      <c r="C8" s="54">
        <f>SUM(C6:C7)</f>
        <v>96895</v>
      </c>
      <c r="D8" s="54">
        <f>SUM(D6:D7)</f>
        <v>529799</v>
      </c>
      <c r="E8" s="53"/>
      <c r="F8" s="53"/>
      <c r="G8" s="55"/>
      <c r="H8" s="53"/>
      <c r="I8" s="55"/>
      <c r="J8" s="53"/>
      <c r="K8" s="55"/>
      <c r="L8" s="53">
        <f>SUM(L6:L7)</f>
        <v>149</v>
      </c>
      <c r="M8" s="53">
        <f t="shared" si="0"/>
        <v>3555697.9865771816</v>
      </c>
      <c r="N8" s="56" t="s">
        <v>356</v>
      </c>
    </row>
    <row r="9" spans="1:14" ht="23.25" customHeight="1">
      <c r="A9" s="57" t="s">
        <v>287</v>
      </c>
      <c r="B9" s="296">
        <v>571012</v>
      </c>
      <c r="C9" s="47">
        <v>202783</v>
      </c>
      <c r="D9" s="296">
        <f>B9-C9</f>
        <v>368229</v>
      </c>
      <c r="E9" s="297">
        <v>299</v>
      </c>
      <c r="F9" s="296">
        <f>B9/E9*1000</f>
        <v>1909739.1304347825</v>
      </c>
      <c r="G9" s="296">
        <f>F9-$F$14</f>
        <v>81621.12556860247</v>
      </c>
      <c r="H9" s="296">
        <f>C9/E9*1000</f>
        <v>678204.0133779264</v>
      </c>
      <c r="I9" s="296">
        <f>H9-$H$14</f>
        <v>36367.03040955658</v>
      </c>
      <c r="J9" s="296">
        <f>D9/E9*1000</f>
        <v>1231535.1170568562</v>
      </c>
      <c r="K9" s="296">
        <f>J9-$J$14</f>
        <v>45254.095159045886</v>
      </c>
      <c r="L9" s="296">
        <v>194</v>
      </c>
      <c r="M9" s="296">
        <f t="shared" si="0"/>
        <v>1898087.6288659794</v>
      </c>
      <c r="N9" s="298">
        <f>M9-$M$14</f>
        <v>-217079.8838243757</v>
      </c>
    </row>
    <row r="10" spans="1:14" ht="22.5" customHeight="1">
      <c r="A10" s="299" t="s">
        <v>288</v>
      </c>
      <c r="B10" s="58">
        <v>502944</v>
      </c>
      <c r="C10" s="59">
        <v>118072</v>
      </c>
      <c r="D10" s="58">
        <f>B10-C10</f>
        <v>384872</v>
      </c>
      <c r="E10" s="60">
        <v>363</v>
      </c>
      <c r="F10" s="58">
        <f>B10/E10*1000</f>
        <v>1385520.6611570248</v>
      </c>
      <c r="G10" s="58">
        <f>F10-$F$14</f>
        <v>-442597.3437091552</v>
      </c>
      <c r="H10" s="58">
        <f>C10/E10*1000</f>
        <v>325267.217630854</v>
      </c>
      <c r="I10" s="58">
        <f>H10-$H$14</f>
        <v>-316569.76533751586</v>
      </c>
      <c r="J10" s="58">
        <f>D10/E10*1000</f>
        <v>1060253.4435261707</v>
      </c>
      <c r="K10" s="58">
        <f>J10-$J$14</f>
        <v>-126027.5783716396</v>
      </c>
      <c r="L10" s="58">
        <v>199</v>
      </c>
      <c r="M10" s="58">
        <f t="shared" si="0"/>
        <v>1934030.1507537689</v>
      </c>
      <c r="N10" s="61">
        <f>M10-$M$14</f>
        <v>-181137.3619365862</v>
      </c>
    </row>
    <row r="11" spans="1:14" ht="36.75" customHeight="1">
      <c r="A11" s="62" t="s">
        <v>289</v>
      </c>
      <c r="B11" s="58">
        <v>110093</v>
      </c>
      <c r="C11" s="59">
        <v>22851</v>
      </c>
      <c r="D11" s="58">
        <f>B11-C11</f>
        <v>87242</v>
      </c>
      <c r="E11" s="60">
        <v>63</v>
      </c>
      <c r="F11" s="58">
        <f>B11/E11*1000</f>
        <v>1747507.9365079366</v>
      </c>
      <c r="G11" s="58">
        <f>F11-$F$14</f>
        <v>-80610.06835824344</v>
      </c>
      <c r="H11" s="58">
        <f>C11/E11*1000</f>
        <v>362714.28571428574</v>
      </c>
      <c r="I11" s="58">
        <f>H11-$H$14</f>
        <v>-279122.6972540841</v>
      </c>
      <c r="J11" s="58">
        <f>D11/E11*1000</f>
        <v>1384793.650793651</v>
      </c>
      <c r="K11" s="58">
        <f>J11-$J$14</f>
        <v>198512.6288958406</v>
      </c>
      <c r="L11" s="58">
        <v>38</v>
      </c>
      <c r="M11" s="58">
        <f t="shared" si="0"/>
        <v>2295842.1052631577</v>
      </c>
      <c r="N11" s="61">
        <f>M11-$M$14</f>
        <v>180674.59257280268</v>
      </c>
    </row>
    <row r="12" spans="1:14" ht="18" customHeight="1">
      <c r="A12" s="299" t="s">
        <v>290</v>
      </c>
      <c r="B12" s="58">
        <v>318664</v>
      </c>
      <c r="C12" s="59">
        <v>183884</v>
      </c>
      <c r="D12" s="58">
        <f>B12-C12</f>
        <v>134780</v>
      </c>
      <c r="E12" s="60">
        <v>97</v>
      </c>
      <c r="F12" s="58">
        <f>B12/E12*1000</f>
        <v>3285195.87628866</v>
      </c>
      <c r="G12" s="58">
        <f>F12-$F$14</f>
        <v>1457077.8714224799</v>
      </c>
      <c r="H12" s="58">
        <f>C12/E12*1000</f>
        <v>1895711.3402061854</v>
      </c>
      <c r="I12" s="58">
        <f>H12-$H$14</f>
        <v>1253874.3572378154</v>
      </c>
      <c r="J12" s="58">
        <f>D12/E12*1000</f>
        <v>1389484.5360824743</v>
      </c>
      <c r="K12" s="58">
        <f>J12-$J$14</f>
        <v>203203.514184664</v>
      </c>
      <c r="L12" s="58">
        <v>54</v>
      </c>
      <c r="M12" s="58">
        <f t="shared" si="0"/>
        <v>2495925.9259259263</v>
      </c>
      <c r="N12" s="61">
        <f>M12-$M$14</f>
        <v>380758.41323557124</v>
      </c>
    </row>
    <row r="13" spans="1:14" ht="17.25" customHeight="1">
      <c r="A13" s="300" t="s">
        <v>37</v>
      </c>
      <c r="B13" s="49">
        <v>409523</v>
      </c>
      <c r="C13" s="49">
        <v>134582</v>
      </c>
      <c r="D13" s="49">
        <f>B13-C13</f>
        <v>274941</v>
      </c>
      <c r="E13" s="49">
        <v>0</v>
      </c>
      <c r="F13" s="301"/>
      <c r="G13" s="49"/>
      <c r="H13" s="49"/>
      <c r="I13" s="49"/>
      <c r="J13" s="49"/>
      <c r="K13" s="49"/>
      <c r="L13" s="49">
        <v>106</v>
      </c>
      <c r="M13" s="301">
        <f t="shared" si="0"/>
        <v>2593783.0188679243</v>
      </c>
      <c r="N13" s="302">
        <f>M13-$M$14</f>
        <v>478615.5061775693</v>
      </c>
    </row>
    <row r="14" spans="1:14" ht="35.25" customHeight="1">
      <c r="A14" s="26" t="s">
        <v>318</v>
      </c>
      <c r="B14" s="53">
        <f>SUM(B9:B13)</f>
        <v>1912236</v>
      </c>
      <c r="C14" s="54">
        <f>SUM(C9:C13)</f>
        <v>662172</v>
      </c>
      <c r="D14" s="54">
        <f>SUM(D9:D13)</f>
        <v>1250064</v>
      </c>
      <c r="E14" s="53">
        <f>SUM(E9:E13)</f>
        <v>822</v>
      </c>
      <c r="F14" s="53">
        <f>SUM(B9:B12)/E14*1000</f>
        <v>1828118.00486618</v>
      </c>
      <c r="G14" s="55" t="s">
        <v>356</v>
      </c>
      <c r="H14" s="53">
        <f>SUM(C9:C12)/E14*1000</f>
        <v>641836.9829683698</v>
      </c>
      <c r="I14" s="55" t="s">
        <v>356</v>
      </c>
      <c r="J14" s="53">
        <f>SUM(D9:D12)/E14*1000</f>
        <v>1186281.0218978103</v>
      </c>
      <c r="K14" s="55" t="s">
        <v>356</v>
      </c>
      <c r="L14" s="53">
        <f>SUM(L9:L13)</f>
        <v>591</v>
      </c>
      <c r="M14" s="53">
        <f t="shared" si="0"/>
        <v>2115167.512690355</v>
      </c>
      <c r="N14" s="56" t="s">
        <v>356</v>
      </c>
    </row>
    <row r="15" spans="1:14" ht="23.25" customHeight="1">
      <c r="A15" s="63" t="s">
        <v>357</v>
      </c>
      <c r="B15" s="53">
        <v>98037</v>
      </c>
      <c r="C15" s="54">
        <v>30000</v>
      </c>
      <c r="D15" s="54">
        <f>B15-C15</f>
        <v>68037</v>
      </c>
      <c r="E15" s="53"/>
      <c r="F15" s="53"/>
      <c r="G15" s="55"/>
      <c r="H15" s="53"/>
      <c r="I15" s="55"/>
      <c r="J15" s="53"/>
      <c r="K15" s="55"/>
      <c r="L15" s="53">
        <v>25</v>
      </c>
      <c r="M15" s="53">
        <f>D15/L15*1000</f>
        <v>2721480</v>
      </c>
      <c r="N15" s="635">
        <f>M15-$M$20</f>
        <v>346707.3262661956</v>
      </c>
    </row>
    <row r="16" spans="1:14" ht="18" customHeight="1">
      <c r="A16" s="65" t="s">
        <v>321</v>
      </c>
      <c r="B16" s="66">
        <v>289084</v>
      </c>
      <c r="C16" s="92">
        <f>B16-D16</f>
        <v>58863</v>
      </c>
      <c r="D16" s="67">
        <v>230221</v>
      </c>
      <c r="E16" s="316">
        <v>546</v>
      </c>
      <c r="F16" s="67">
        <f aca="true" t="shared" si="1" ref="F16:F33">(B16/E16)*1000</f>
        <v>529457.8754578755</v>
      </c>
      <c r="G16" s="67">
        <f>F16-$F$20</f>
        <v>7927.516102237336</v>
      </c>
      <c r="H16" s="67">
        <f aca="true" t="shared" si="2" ref="H16:H33">(C16/E16)*1000</f>
        <v>107807.69230769231</v>
      </c>
      <c r="I16" s="67">
        <f>H16-$H$20</f>
        <v>2671.7980491214694</v>
      </c>
      <c r="J16" s="67">
        <f aca="true" t="shared" si="3" ref="J16:J33">(D16/E16)*1000</f>
        <v>421650.1831501831</v>
      </c>
      <c r="K16" s="67">
        <f>J16-$J$20</f>
        <v>5255.718053115765</v>
      </c>
      <c r="L16" s="317">
        <v>97.75</v>
      </c>
      <c r="M16" s="67">
        <f aca="true" t="shared" si="4" ref="M16:M53">(D16/L16)*1000</f>
        <v>2355202.0460358057</v>
      </c>
      <c r="N16" s="69">
        <f>M16-$M$20</f>
        <v>-19570.627697998658</v>
      </c>
    </row>
    <row r="17" spans="1:14" ht="18" customHeight="1">
      <c r="A17" s="65" t="s">
        <v>322</v>
      </c>
      <c r="B17" s="304">
        <v>349045</v>
      </c>
      <c r="C17" s="318">
        <f>B17-D17</f>
        <v>71678</v>
      </c>
      <c r="D17" s="70">
        <v>277367</v>
      </c>
      <c r="E17" s="319">
        <v>683</v>
      </c>
      <c r="F17" s="70">
        <f t="shared" si="1"/>
        <v>511046.8521229868</v>
      </c>
      <c r="G17" s="70">
        <f>F17-$F$20</f>
        <v>-10483.507232651406</v>
      </c>
      <c r="H17" s="70">
        <f t="shared" si="2"/>
        <v>104945.8272327965</v>
      </c>
      <c r="I17" s="70">
        <f>H17-$H$20</f>
        <v>-190.0670257743477</v>
      </c>
      <c r="J17" s="70">
        <f t="shared" si="3"/>
        <v>406101.02489019034</v>
      </c>
      <c r="K17" s="70">
        <f>J17-$J$20</f>
        <v>-10293.440206877014</v>
      </c>
      <c r="L17" s="320">
        <v>118.25</v>
      </c>
      <c r="M17" s="70">
        <f t="shared" si="4"/>
        <v>2345598.308668076</v>
      </c>
      <c r="N17" s="72">
        <f>M17-$M$20</f>
        <v>-29174.365065728314</v>
      </c>
    </row>
    <row r="18" spans="1:14" ht="18" customHeight="1">
      <c r="A18" s="65" t="s">
        <v>323</v>
      </c>
      <c r="B18" s="304">
        <v>302582</v>
      </c>
      <c r="C18" s="318">
        <f>B18-D18</f>
        <v>63382</v>
      </c>
      <c r="D18" s="70">
        <v>239200</v>
      </c>
      <c r="E18" s="319">
        <v>606</v>
      </c>
      <c r="F18" s="70">
        <f t="shared" si="1"/>
        <v>499310.2310231023</v>
      </c>
      <c r="G18" s="70">
        <f>F18-$F$20</f>
        <v>-22220.12833253591</v>
      </c>
      <c r="H18" s="70">
        <f t="shared" si="2"/>
        <v>104590.75907590758</v>
      </c>
      <c r="I18" s="70">
        <f>H18-$H$20</f>
        <v>-545.1351826632599</v>
      </c>
      <c r="J18" s="70">
        <f t="shared" si="3"/>
        <v>394719.4719471947</v>
      </c>
      <c r="K18" s="70">
        <f>J18-$J$20</f>
        <v>-21674.993149872636</v>
      </c>
      <c r="L18" s="320">
        <v>101.75</v>
      </c>
      <c r="M18" s="70">
        <f t="shared" si="4"/>
        <v>2350859.950859951</v>
      </c>
      <c r="N18" s="72">
        <f>M18-$M$20</f>
        <v>-23912.72287385352</v>
      </c>
    </row>
    <row r="19" spans="1:14" ht="18" customHeight="1">
      <c r="A19" s="306" t="s">
        <v>324</v>
      </c>
      <c r="B19" s="307">
        <v>321914</v>
      </c>
      <c r="C19" s="321">
        <f>B19-D19</f>
        <v>60611</v>
      </c>
      <c r="D19" s="73">
        <v>261303</v>
      </c>
      <c r="E19" s="322">
        <v>586</v>
      </c>
      <c r="F19" s="73">
        <f t="shared" si="1"/>
        <v>549341.2969283276</v>
      </c>
      <c r="G19" s="73">
        <f>F19-$F$20</f>
        <v>27810.937572689436</v>
      </c>
      <c r="H19" s="73">
        <f t="shared" si="2"/>
        <v>103431.74061433447</v>
      </c>
      <c r="I19" s="73">
        <f>H19-$H$20</f>
        <v>-1704.1536442363722</v>
      </c>
      <c r="J19" s="73">
        <f t="shared" si="3"/>
        <v>445909.5563139932</v>
      </c>
      <c r="K19" s="73">
        <f>J19-$J$20</f>
        <v>29515.091216925823</v>
      </c>
      <c r="L19" s="323">
        <v>106.75</v>
      </c>
      <c r="M19" s="73">
        <f t="shared" si="4"/>
        <v>2447803.278688525</v>
      </c>
      <c r="N19" s="75">
        <f>M19-$M$20</f>
        <v>73030.60495472047</v>
      </c>
    </row>
    <row r="20" spans="1:14" ht="18" customHeight="1">
      <c r="A20" s="76" t="s">
        <v>276</v>
      </c>
      <c r="B20" s="54">
        <f>SUM(B16:B19)</f>
        <v>1262625</v>
      </c>
      <c r="C20" s="54">
        <f>SUM(C16:C19)</f>
        <v>254534</v>
      </c>
      <c r="D20" s="54">
        <f>SUM(D16:D19)</f>
        <v>1008091</v>
      </c>
      <c r="E20" s="54">
        <f>SUM(E16:E19)</f>
        <v>2421</v>
      </c>
      <c r="F20" s="54">
        <f t="shared" si="1"/>
        <v>521530.3593556382</v>
      </c>
      <c r="G20" s="55" t="s">
        <v>356</v>
      </c>
      <c r="H20" s="54">
        <f t="shared" si="2"/>
        <v>105135.89425857084</v>
      </c>
      <c r="I20" s="55" t="s">
        <v>356</v>
      </c>
      <c r="J20" s="54">
        <f t="shared" si="3"/>
        <v>416394.46509706735</v>
      </c>
      <c r="K20" s="55" t="s">
        <v>356</v>
      </c>
      <c r="L20" s="54">
        <f>SUM(L16:L19)</f>
        <v>424.5</v>
      </c>
      <c r="M20" s="54">
        <f t="shared" si="4"/>
        <v>2374772.6737338044</v>
      </c>
      <c r="N20" s="56" t="s">
        <v>356</v>
      </c>
    </row>
    <row r="21" spans="1:14" ht="36">
      <c r="A21" s="77" t="s">
        <v>326</v>
      </c>
      <c r="B21" s="78">
        <v>345255</v>
      </c>
      <c r="C21" s="92">
        <f aca="true" t="shared" si="5" ref="C21:C34">B21-D21</f>
        <v>77950</v>
      </c>
      <c r="D21" s="67">
        <v>267305</v>
      </c>
      <c r="E21" s="316">
        <v>752</v>
      </c>
      <c r="F21" s="67">
        <f t="shared" si="1"/>
        <v>459115.69148936175</v>
      </c>
      <c r="G21" s="67">
        <f aca="true" t="shared" si="6" ref="G21:G33">F21-$F$35</f>
        <v>9166.925433653872</v>
      </c>
      <c r="H21" s="67">
        <f t="shared" si="2"/>
        <v>103656.91489361702</v>
      </c>
      <c r="I21" s="67">
        <f aca="true" t="shared" si="7" ref="I21:I33">H21-$H$35</f>
        <v>5329.017650147551</v>
      </c>
      <c r="J21" s="67">
        <f t="shared" si="3"/>
        <v>355458.77659574465</v>
      </c>
      <c r="K21" s="67">
        <f aca="true" t="shared" si="8" ref="K21:K33">J21-$J$35</f>
        <v>3837.9077835062053</v>
      </c>
      <c r="L21" s="317">
        <v>97.5</v>
      </c>
      <c r="M21" s="67">
        <f t="shared" si="4"/>
        <v>2741589.7435897435</v>
      </c>
      <c r="N21" s="69">
        <f aca="true" t="shared" si="9" ref="N21:N34">M21-$M$35</f>
        <v>29980.394674885552</v>
      </c>
    </row>
    <row r="22" spans="1:14" ht="18" customHeight="1">
      <c r="A22" s="79" t="s">
        <v>41</v>
      </c>
      <c r="B22" s="80">
        <v>116625</v>
      </c>
      <c r="C22" s="318">
        <f t="shared" si="5"/>
        <v>5430</v>
      </c>
      <c r="D22" s="70">
        <v>111195</v>
      </c>
      <c r="E22" s="319">
        <v>315</v>
      </c>
      <c r="F22" s="70">
        <f t="shared" si="1"/>
        <v>370238.09523809527</v>
      </c>
      <c r="G22" s="70">
        <f t="shared" si="6"/>
        <v>-79710.67081761261</v>
      </c>
      <c r="H22" s="70">
        <f t="shared" si="2"/>
        <v>17238.095238095237</v>
      </c>
      <c r="I22" s="70">
        <f t="shared" si="7"/>
        <v>-81089.80200537424</v>
      </c>
      <c r="J22" s="70">
        <f t="shared" si="3"/>
        <v>353000</v>
      </c>
      <c r="K22" s="70">
        <f t="shared" si="8"/>
        <v>1379.1311877615517</v>
      </c>
      <c r="L22" s="320">
        <v>39</v>
      </c>
      <c r="M22" s="70">
        <f t="shared" si="4"/>
        <v>2851153.846153846</v>
      </c>
      <c r="N22" s="72">
        <f t="shared" si="9"/>
        <v>139544.49723898806</v>
      </c>
    </row>
    <row r="23" spans="1:14" ht="18" customHeight="1">
      <c r="A23" s="81" t="s">
        <v>63</v>
      </c>
      <c r="B23" s="80">
        <v>236598</v>
      </c>
      <c r="C23" s="318">
        <f t="shared" si="5"/>
        <v>56454</v>
      </c>
      <c r="D23" s="70">
        <v>180144</v>
      </c>
      <c r="E23" s="319">
        <v>634</v>
      </c>
      <c r="F23" s="70">
        <f t="shared" si="1"/>
        <v>373182.96529968455</v>
      </c>
      <c r="G23" s="70">
        <f t="shared" si="6"/>
        <v>-76765.80075602332</v>
      </c>
      <c r="H23" s="70">
        <f t="shared" si="2"/>
        <v>89044.16403785489</v>
      </c>
      <c r="I23" s="70">
        <f t="shared" si="7"/>
        <v>-9283.733205614582</v>
      </c>
      <c r="J23" s="70">
        <f t="shared" si="3"/>
        <v>284138.8012618297</v>
      </c>
      <c r="K23" s="70">
        <f t="shared" si="8"/>
        <v>-67482.06755040877</v>
      </c>
      <c r="L23" s="320">
        <v>67.5</v>
      </c>
      <c r="M23" s="70">
        <f t="shared" si="4"/>
        <v>2668800</v>
      </c>
      <c r="N23" s="72">
        <f t="shared" si="9"/>
        <v>-42809.348914857954</v>
      </c>
    </row>
    <row r="24" spans="1:14" ht="18" customHeight="1">
      <c r="A24" s="81" t="s">
        <v>42</v>
      </c>
      <c r="B24" s="80">
        <v>183843</v>
      </c>
      <c r="C24" s="318">
        <f t="shared" si="5"/>
        <v>44758</v>
      </c>
      <c r="D24" s="70">
        <v>139085</v>
      </c>
      <c r="E24" s="319">
        <v>452</v>
      </c>
      <c r="F24" s="70">
        <f t="shared" si="1"/>
        <v>406732.30088495574</v>
      </c>
      <c r="G24" s="70">
        <f t="shared" si="6"/>
        <v>-43216.46517075214</v>
      </c>
      <c r="H24" s="70">
        <f t="shared" si="2"/>
        <v>99022.12389380531</v>
      </c>
      <c r="I24" s="70">
        <f t="shared" si="7"/>
        <v>694.2266503358405</v>
      </c>
      <c r="J24" s="70">
        <f t="shared" si="3"/>
        <v>307710.1769911504</v>
      </c>
      <c r="K24" s="70">
        <f t="shared" si="8"/>
        <v>-43910.691821088025</v>
      </c>
      <c r="L24" s="320">
        <v>48</v>
      </c>
      <c r="M24" s="70">
        <f t="shared" si="4"/>
        <v>2897604.1666666665</v>
      </c>
      <c r="N24" s="72">
        <f t="shared" si="9"/>
        <v>185994.81775180856</v>
      </c>
    </row>
    <row r="25" spans="1:14" ht="18" customHeight="1">
      <c r="A25" s="81" t="s">
        <v>43</v>
      </c>
      <c r="B25" s="80">
        <v>181231</v>
      </c>
      <c r="C25" s="318">
        <f t="shared" si="5"/>
        <v>45373</v>
      </c>
      <c r="D25" s="70">
        <v>135858</v>
      </c>
      <c r="E25" s="319">
        <v>495</v>
      </c>
      <c r="F25" s="70">
        <f t="shared" si="1"/>
        <v>366123.23232323234</v>
      </c>
      <c r="G25" s="70">
        <f t="shared" si="6"/>
        <v>-83825.53373247554</v>
      </c>
      <c r="H25" s="70">
        <f t="shared" si="2"/>
        <v>91662.62626262626</v>
      </c>
      <c r="I25" s="70">
        <f t="shared" si="7"/>
        <v>-6665.270980843212</v>
      </c>
      <c r="J25" s="70">
        <f t="shared" si="3"/>
        <v>274460.606060606</v>
      </c>
      <c r="K25" s="70">
        <f t="shared" si="8"/>
        <v>-77160.26275163243</v>
      </c>
      <c r="L25" s="320">
        <v>50</v>
      </c>
      <c r="M25" s="70">
        <f t="shared" si="4"/>
        <v>2717160</v>
      </c>
      <c r="N25" s="72">
        <f t="shared" si="9"/>
        <v>5550.651085142046</v>
      </c>
    </row>
    <row r="26" spans="1:14" ht="18" customHeight="1">
      <c r="A26" s="81" t="s">
        <v>38</v>
      </c>
      <c r="B26" s="80">
        <v>235339</v>
      </c>
      <c r="C26" s="318">
        <f t="shared" si="5"/>
        <v>67034</v>
      </c>
      <c r="D26" s="70">
        <v>168305</v>
      </c>
      <c r="E26" s="324">
        <v>522</v>
      </c>
      <c r="F26" s="70">
        <f t="shared" si="1"/>
        <v>450840.99616858235</v>
      </c>
      <c r="G26" s="70">
        <f t="shared" si="6"/>
        <v>892.230112874473</v>
      </c>
      <c r="H26" s="70">
        <f t="shared" si="2"/>
        <v>128417.62452107281</v>
      </c>
      <c r="I26" s="70">
        <f t="shared" si="7"/>
        <v>30089.727277603335</v>
      </c>
      <c r="J26" s="70">
        <f t="shared" si="3"/>
        <v>322423.3716475096</v>
      </c>
      <c r="K26" s="70">
        <f t="shared" si="8"/>
        <v>-29197.497164728877</v>
      </c>
      <c r="L26" s="320">
        <v>57</v>
      </c>
      <c r="M26" s="70">
        <f t="shared" si="4"/>
        <v>2952719.298245614</v>
      </c>
      <c r="N26" s="72">
        <f t="shared" si="9"/>
        <v>241109.94933075598</v>
      </c>
    </row>
    <row r="27" spans="1:14" ht="18" customHeight="1">
      <c r="A27" s="706" t="s">
        <v>561</v>
      </c>
      <c r="B27" s="80">
        <v>166075</v>
      </c>
      <c r="C27" s="318">
        <f t="shared" si="5"/>
        <v>36188</v>
      </c>
      <c r="D27" s="70">
        <v>129887</v>
      </c>
      <c r="E27" s="319">
        <v>281</v>
      </c>
      <c r="F27" s="70">
        <f t="shared" si="1"/>
        <v>591014.2348754448</v>
      </c>
      <c r="G27" s="70">
        <f t="shared" si="6"/>
        <v>141065.4688197369</v>
      </c>
      <c r="H27" s="70">
        <f t="shared" si="2"/>
        <v>128782.91814946619</v>
      </c>
      <c r="I27" s="70">
        <f t="shared" si="7"/>
        <v>30455.020905996716</v>
      </c>
      <c r="J27" s="70">
        <f t="shared" si="3"/>
        <v>462231.3167259787</v>
      </c>
      <c r="K27" s="70">
        <f t="shared" si="8"/>
        <v>110610.44791374024</v>
      </c>
      <c r="L27" s="320">
        <v>45.5</v>
      </c>
      <c r="M27" s="70">
        <f t="shared" si="4"/>
        <v>2854659.340659341</v>
      </c>
      <c r="N27" s="72">
        <f t="shared" si="9"/>
        <v>143049.9917444829</v>
      </c>
    </row>
    <row r="28" spans="1:14" ht="18" customHeight="1">
      <c r="A28" s="65" t="s">
        <v>327</v>
      </c>
      <c r="B28" s="80">
        <v>171201</v>
      </c>
      <c r="C28" s="318">
        <f t="shared" si="5"/>
        <v>35393</v>
      </c>
      <c r="D28" s="70">
        <v>135808</v>
      </c>
      <c r="E28" s="319">
        <v>488</v>
      </c>
      <c r="F28" s="70">
        <f t="shared" si="1"/>
        <v>350821.72131147544</v>
      </c>
      <c r="G28" s="70">
        <f t="shared" si="6"/>
        <v>-99127.04474423244</v>
      </c>
      <c r="H28" s="70">
        <f t="shared" si="2"/>
        <v>72526.6393442623</v>
      </c>
      <c r="I28" s="70">
        <f t="shared" si="7"/>
        <v>-25801.25789920718</v>
      </c>
      <c r="J28" s="70">
        <f t="shared" si="3"/>
        <v>278295.0819672131</v>
      </c>
      <c r="K28" s="70">
        <f t="shared" si="8"/>
        <v>-73325.78684502537</v>
      </c>
      <c r="L28" s="320">
        <v>50.5</v>
      </c>
      <c r="M28" s="70">
        <f t="shared" si="4"/>
        <v>2689267.326732673</v>
      </c>
      <c r="N28" s="72">
        <f t="shared" si="9"/>
        <v>-22342.022182184737</v>
      </c>
    </row>
    <row r="29" spans="1:14" ht="36">
      <c r="A29" s="62" t="s">
        <v>278</v>
      </c>
      <c r="B29" s="80">
        <v>310441</v>
      </c>
      <c r="C29" s="318">
        <f t="shared" si="5"/>
        <v>69197</v>
      </c>
      <c r="D29" s="70">
        <v>241244</v>
      </c>
      <c r="E29" s="319">
        <v>723</v>
      </c>
      <c r="F29" s="70">
        <f t="shared" si="1"/>
        <v>429378.9764868603</v>
      </c>
      <c r="G29" s="70">
        <f t="shared" si="6"/>
        <v>-20569.78956884757</v>
      </c>
      <c r="H29" s="70">
        <f t="shared" si="2"/>
        <v>95708.16044260027</v>
      </c>
      <c r="I29" s="70">
        <f t="shared" si="7"/>
        <v>-2619.736800869199</v>
      </c>
      <c r="J29" s="70">
        <f t="shared" si="3"/>
        <v>333670.81604426005</v>
      </c>
      <c r="K29" s="70">
        <f t="shared" si="8"/>
        <v>-17950.0527679784</v>
      </c>
      <c r="L29" s="320">
        <v>94</v>
      </c>
      <c r="M29" s="70">
        <f t="shared" si="4"/>
        <v>2566425.531914894</v>
      </c>
      <c r="N29" s="72">
        <f t="shared" si="9"/>
        <v>-145183.81699996395</v>
      </c>
    </row>
    <row r="30" spans="1:14" ht="23.25" customHeight="1">
      <c r="A30" s="62" t="s">
        <v>64</v>
      </c>
      <c r="B30" s="80">
        <v>206778</v>
      </c>
      <c r="C30" s="318">
        <f t="shared" si="5"/>
        <v>26501</v>
      </c>
      <c r="D30" s="70">
        <v>180277</v>
      </c>
      <c r="E30" s="319">
        <v>250</v>
      </c>
      <c r="F30" s="70">
        <f t="shared" si="1"/>
        <v>827112</v>
      </c>
      <c r="G30" s="70">
        <f t="shared" si="6"/>
        <v>377163.2339442921</v>
      </c>
      <c r="H30" s="70">
        <f t="shared" si="2"/>
        <v>106004</v>
      </c>
      <c r="I30" s="70">
        <f t="shared" si="7"/>
        <v>7676.102756530527</v>
      </c>
      <c r="J30" s="70">
        <f t="shared" si="3"/>
        <v>721108</v>
      </c>
      <c r="K30" s="70">
        <f t="shared" si="8"/>
        <v>369487.13118776155</v>
      </c>
      <c r="L30" s="320">
        <v>74</v>
      </c>
      <c r="M30" s="70">
        <f t="shared" si="4"/>
        <v>2436175.6756756757</v>
      </c>
      <c r="N30" s="72">
        <f t="shared" si="9"/>
        <v>-275433.6732391822</v>
      </c>
    </row>
    <row r="31" spans="1:14" ht="36">
      <c r="A31" s="83" t="s">
        <v>69</v>
      </c>
      <c r="B31" s="80">
        <v>211126</v>
      </c>
      <c r="C31" s="318">
        <f t="shared" si="5"/>
        <v>42448</v>
      </c>
      <c r="D31" s="70">
        <v>168678</v>
      </c>
      <c r="E31" s="319">
        <v>410</v>
      </c>
      <c r="F31" s="70">
        <f t="shared" si="1"/>
        <v>514941.4634146342</v>
      </c>
      <c r="G31" s="70">
        <f t="shared" si="6"/>
        <v>64992.69735892635</v>
      </c>
      <c r="H31" s="70">
        <f t="shared" si="2"/>
        <v>103531.70731707317</v>
      </c>
      <c r="I31" s="70">
        <f t="shared" si="7"/>
        <v>5203.810073603701</v>
      </c>
      <c r="J31" s="70">
        <f t="shared" si="3"/>
        <v>411409.756097561</v>
      </c>
      <c r="K31" s="70">
        <f t="shared" si="8"/>
        <v>59788.88728532253</v>
      </c>
      <c r="L31" s="320">
        <v>65</v>
      </c>
      <c r="M31" s="70">
        <f t="shared" si="4"/>
        <v>2595046.1538461535</v>
      </c>
      <c r="N31" s="72">
        <f t="shared" si="9"/>
        <v>-116563.19506870443</v>
      </c>
    </row>
    <row r="32" spans="1:14" ht="36">
      <c r="A32" s="62" t="s">
        <v>70</v>
      </c>
      <c r="B32" s="80">
        <v>276469</v>
      </c>
      <c r="C32" s="318">
        <f t="shared" si="5"/>
        <v>75960</v>
      </c>
      <c r="D32" s="70">
        <v>200509</v>
      </c>
      <c r="E32" s="319">
        <v>694</v>
      </c>
      <c r="F32" s="70">
        <f t="shared" si="1"/>
        <v>398370.31700288184</v>
      </c>
      <c r="G32" s="70">
        <f t="shared" si="6"/>
        <v>-51578.449052826036</v>
      </c>
      <c r="H32" s="70">
        <f t="shared" si="2"/>
        <v>109452.44956772335</v>
      </c>
      <c r="I32" s="70">
        <f t="shared" si="7"/>
        <v>11124.552324253877</v>
      </c>
      <c r="J32" s="70">
        <f t="shared" si="3"/>
        <v>288917.86743515846</v>
      </c>
      <c r="K32" s="70">
        <f t="shared" si="8"/>
        <v>-62703.001377079985</v>
      </c>
      <c r="L32" s="320">
        <v>74.5</v>
      </c>
      <c r="M32" s="70">
        <f t="shared" si="4"/>
        <v>2691395.9731543623</v>
      </c>
      <c r="N32" s="72">
        <f t="shared" si="9"/>
        <v>-20213.375760495663</v>
      </c>
    </row>
    <row r="33" spans="1:14" ht="24">
      <c r="A33" s="79" t="s">
        <v>46</v>
      </c>
      <c r="B33" s="80">
        <v>386606</v>
      </c>
      <c r="C33" s="318">
        <f t="shared" si="5"/>
        <v>93018</v>
      </c>
      <c r="D33" s="70">
        <v>293588</v>
      </c>
      <c r="E33" s="319">
        <v>913</v>
      </c>
      <c r="F33" s="70">
        <f t="shared" si="1"/>
        <v>423445.7831325301</v>
      </c>
      <c r="G33" s="70">
        <f t="shared" si="6"/>
        <v>-26502.98292317777</v>
      </c>
      <c r="H33" s="70">
        <f t="shared" si="2"/>
        <v>101881.708652793</v>
      </c>
      <c r="I33" s="70">
        <f t="shared" si="7"/>
        <v>3553.81140932352</v>
      </c>
      <c r="J33" s="70">
        <f t="shared" si="3"/>
        <v>321564.07447973714</v>
      </c>
      <c r="K33" s="70">
        <f t="shared" si="8"/>
        <v>-30056.794332501304</v>
      </c>
      <c r="L33" s="320">
        <v>110</v>
      </c>
      <c r="M33" s="70">
        <f t="shared" si="4"/>
        <v>2668981.8181818184</v>
      </c>
      <c r="N33" s="72">
        <f t="shared" si="9"/>
        <v>-42627.5307330396</v>
      </c>
    </row>
    <row r="34" spans="1:14" ht="18" customHeight="1">
      <c r="A34" s="84" t="s">
        <v>331</v>
      </c>
      <c r="B34" s="85">
        <v>90108</v>
      </c>
      <c r="C34" s="321">
        <f t="shared" si="5"/>
        <v>5610</v>
      </c>
      <c r="D34" s="73">
        <v>84498</v>
      </c>
      <c r="E34" s="322"/>
      <c r="F34" s="73"/>
      <c r="G34" s="73"/>
      <c r="H34" s="73"/>
      <c r="I34" s="73"/>
      <c r="J34" s="73"/>
      <c r="K34" s="73"/>
      <c r="L34" s="325">
        <v>26</v>
      </c>
      <c r="M34" s="73">
        <f t="shared" si="4"/>
        <v>3249923.076923077</v>
      </c>
      <c r="N34" s="75">
        <f t="shared" si="9"/>
        <v>538313.728008219</v>
      </c>
    </row>
    <row r="35" spans="1:14" ht="18" customHeight="1">
      <c r="A35" s="76" t="s">
        <v>39</v>
      </c>
      <c r="B35" s="54">
        <f>SUM(B21:B34)</f>
        <v>3117695</v>
      </c>
      <c r="C35" s="54">
        <f>SUM(C21:C34)</f>
        <v>681314</v>
      </c>
      <c r="D35" s="54">
        <f>SUM(D21:D34)</f>
        <v>2436381</v>
      </c>
      <c r="E35" s="54">
        <f>SUM(E21:E34)</f>
        <v>6929</v>
      </c>
      <c r="F35" s="54">
        <f aca="true" t="shared" si="10" ref="F35:F48">(B35/E35)*1000</f>
        <v>449948.7660557079</v>
      </c>
      <c r="G35" s="55" t="s">
        <v>356</v>
      </c>
      <c r="H35" s="54">
        <f aca="true" t="shared" si="11" ref="H35:H48">(C35/E35)*1000</f>
        <v>98327.89724346947</v>
      </c>
      <c r="I35" s="55" t="s">
        <v>356</v>
      </c>
      <c r="J35" s="54">
        <f aca="true" t="shared" si="12" ref="J35:J48">(D35/E35)*1000</f>
        <v>351620.86881223845</v>
      </c>
      <c r="K35" s="55" t="s">
        <v>356</v>
      </c>
      <c r="L35" s="54">
        <f>SUM(L21:L34)</f>
        <v>898.5</v>
      </c>
      <c r="M35" s="54">
        <f t="shared" si="4"/>
        <v>2711609.348914858</v>
      </c>
      <c r="N35" s="56" t="s">
        <v>356</v>
      </c>
    </row>
    <row r="36" spans="1:14" ht="18" customHeight="1">
      <c r="A36" s="86" t="s">
        <v>48</v>
      </c>
      <c r="B36" s="78">
        <v>233528</v>
      </c>
      <c r="C36" s="92">
        <f aca="true" t="shared" si="13" ref="C36:C47">B36-D36</f>
        <v>34689</v>
      </c>
      <c r="D36" s="67">
        <v>198839</v>
      </c>
      <c r="E36" s="316">
        <v>558</v>
      </c>
      <c r="F36" s="67">
        <f t="shared" si="10"/>
        <v>418508.96057347674</v>
      </c>
      <c r="G36" s="67">
        <f aca="true" t="shared" si="14" ref="G36:G47">F36-$F$48</f>
        <v>745.5716358121135</v>
      </c>
      <c r="H36" s="67">
        <f t="shared" si="11"/>
        <v>62166.666666666664</v>
      </c>
      <c r="I36" s="67">
        <f aca="true" t="shared" si="15" ref="I36:I47">H36-$H$48</f>
        <v>-13628.219198127023</v>
      </c>
      <c r="J36" s="67">
        <f t="shared" si="12"/>
        <v>356342.29390681005</v>
      </c>
      <c r="K36" s="67">
        <f aca="true" t="shared" si="16" ref="K36:K47">J36-$J$48</f>
        <v>14373.7908339391</v>
      </c>
      <c r="L36" s="326">
        <v>66.5</v>
      </c>
      <c r="M36" s="67">
        <f t="shared" si="4"/>
        <v>2990060.15037594</v>
      </c>
      <c r="N36" s="69">
        <f aca="true" t="shared" si="17" ref="N36:N47">M36-$M$48</f>
        <v>196177.7868862953</v>
      </c>
    </row>
    <row r="37" spans="1:14" ht="18" customHeight="1">
      <c r="A37" s="65" t="s">
        <v>49</v>
      </c>
      <c r="B37" s="80">
        <v>281458</v>
      </c>
      <c r="C37" s="318">
        <f t="shared" si="13"/>
        <v>55675</v>
      </c>
      <c r="D37" s="70">
        <v>225783</v>
      </c>
      <c r="E37" s="319">
        <v>530</v>
      </c>
      <c r="F37" s="70">
        <f t="shared" si="10"/>
        <v>531052.8301886792</v>
      </c>
      <c r="G37" s="70">
        <f t="shared" si="14"/>
        <v>113289.44125101453</v>
      </c>
      <c r="H37" s="70">
        <f t="shared" si="11"/>
        <v>105047.16981132075</v>
      </c>
      <c r="I37" s="70">
        <f t="shared" si="15"/>
        <v>29252.283946527066</v>
      </c>
      <c r="J37" s="70">
        <f t="shared" si="12"/>
        <v>426005.6603773585</v>
      </c>
      <c r="K37" s="70">
        <f t="shared" si="16"/>
        <v>84037.15730448754</v>
      </c>
      <c r="L37" s="320">
        <v>69.2</v>
      </c>
      <c r="M37" s="70">
        <f t="shared" si="4"/>
        <v>3262760.115606936</v>
      </c>
      <c r="N37" s="72">
        <f t="shared" si="17"/>
        <v>468877.75211729156</v>
      </c>
    </row>
    <row r="38" spans="1:14" ht="24">
      <c r="A38" s="87" t="s">
        <v>71</v>
      </c>
      <c r="B38" s="80">
        <v>277289</v>
      </c>
      <c r="C38" s="318">
        <f t="shared" si="13"/>
        <v>54348</v>
      </c>
      <c r="D38" s="70">
        <v>222941</v>
      </c>
      <c r="E38" s="319">
        <v>696</v>
      </c>
      <c r="F38" s="70">
        <f t="shared" si="10"/>
        <v>398403.7356321839</v>
      </c>
      <c r="G38" s="70">
        <f t="shared" si="14"/>
        <v>-19359.653305480722</v>
      </c>
      <c r="H38" s="70">
        <f t="shared" si="11"/>
        <v>78086.20689655172</v>
      </c>
      <c r="I38" s="70">
        <f t="shared" si="15"/>
        <v>2291.321031758038</v>
      </c>
      <c r="J38" s="70">
        <f t="shared" si="12"/>
        <v>320317.5287356322</v>
      </c>
      <c r="K38" s="70">
        <f t="shared" si="16"/>
        <v>-21650.97433723876</v>
      </c>
      <c r="L38" s="320">
        <v>79.8</v>
      </c>
      <c r="M38" s="70">
        <f t="shared" si="4"/>
        <v>2793746.86716792</v>
      </c>
      <c r="N38" s="72">
        <f t="shared" si="17"/>
        <v>-135.49632172472775</v>
      </c>
    </row>
    <row r="39" spans="1:14" ht="24">
      <c r="A39" s="87" t="s">
        <v>72</v>
      </c>
      <c r="B39" s="80">
        <v>301059</v>
      </c>
      <c r="C39" s="318">
        <f t="shared" si="13"/>
        <v>62006</v>
      </c>
      <c r="D39" s="70">
        <v>239053</v>
      </c>
      <c r="E39" s="319">
        <v>745</v>
      </c>
      <c r="F39" s="70">
        <f t="shared" si="10"/>
        <v>404106.04026845633</v>
      </c>
      <c r="G39" s="70">
        <f t="shared" si="14"/>
        <v>-13657.348669208295</v>
      </c>
      <c r="H39" s="70">
        <f t="shared" si="11"/>
        <v>83229.53020134229</v>
      </c>
      <c r="I39" s="70">
        <f t="shared" si="15"/>
        <v>7434.644336548605</v>
      </c>
      <c r="J39" s="70">
        <f t="shared" si="12"/>
        <v>320876.5100671141</v>
      </c>
      <c r="K39" s="70">
        <f t="shared" si="16"/>
        <v>-21091.99300575687</v>
      </c>
      <c r="L39" s="320">
        <v>89.5</v>
      </c>
      <c r="M39" s="70">
        <f t="shared" si="4"/>
        <v>2670983.2402234636</v>
      </c>
      <c r="N39" s="72">
        <f t="shared" si="17"/>
        <v>-122899.12326618098</v>
      </c>
    </row>
    <row r="40" spans="1:14" ht="36">
      <c r="A40" s="88" t="s">
        <v>73</v>
      </c>
      <c r="B40" s="80">
        <v>163432</v>
      </c>
      <c r="C40" s="318">
        <f t="shared" si="13"/>
        <v>17832</v>
      </c>
      <c r="D40" s="70">
        <v>145600</v>
      </c>
      <c r="E40" s="319">
        <v>342</v>
      </c>
      <c r="F40" s="70">
        <f t="shared" si="10"/>
        <v>477871.3450292398</v>
      </c>
      <c r="G40" s="70">
        <f t="shared" si="14"/>
        <v>60107.95609157515</v>
      </c>
      <c r="H40" s="70">
        <f t="shared" si="11"/>
        <v>52140.35087719298</v>
      </c>
      <c r="I40" s="70">
        <f t="shared" si="15"/>
        <v>-23654.53498760071</v>
      </c>
      <c r="J40" s="70">
        <f t="shared" si="12"/>
        <v>425730.9941520468</v>
      </c>
      <c r="K40" s="70">
        <f t="shared" si="16"/>
        <v>83762.49107917584</v>
      </c>
      <c r="L40" s="320">
        <v>55</v>
      </c>
      <c r="M40" s="70">
        <f t="shared" si="4"/>
        <v>2647272.7272727275</v>
      </c>
      <c r="N40" s="72">
        <f t="shared" si="17"/>
        <v>-146609.63621691708</v>
      </c>
    </row>
    <row r="41" spans="1:14" ht="24">
      <c r="A41" s="309" t="s">
        <v>31</v>
      </c>
      <c r="B41" s="80">
        <v>251011</v>
      </c>
      <c r="C41" s="318">
        <f t="shared" si="13"/>
        <v>30075</v>
      </c>
      <c r="D41" s="70">
        <v>220936</v>
      </c>
      <c r="E41" s="319">
        <v>731</v>
      </c>
      <c r="F41" s="70">
        <f t="shared" si="10"/>
        <v>343380.3009575923</v>
      </c>
      <c r="G41" s="70">
        <f t="shared" si="14"/>
        <v>-74383.0879800723</v>
      </c>
      <c r="H41" s="70">
        <f t="shared" si="11"/>
        <v>41142.2708618331</v>
      </c>
      <c r="I41" s="70">
        <f t="shared" si="15"/>
        <v>-34652.615002960585</v>
      </c>
      <c r="J41" s="70">
        <f t="shared" si="12"/>
        <v>302238.03009575926</v>
      </c>
      <c r="K41" s="70">
        <f t="shared" si="16"/>
        <v>-39730.4729771117</v>
      </c>
      <c r="L41" s="320">
        <v>83.8</v>
      </c>
      <c r="M41" s="70">
        <f t="shared" si="4"/>
        <v>2636467.780429594</v>
      </c>
      <c r="N41" s="72">
        <f t="shared" si="17"/>
        <v>-157414.58306005038</v>
      </c>
    </row>
    <row r="42" spans="1:14" ht="24">
      <c r="A42" s="89" t="s">
        <v>283</v>
      </c>
      <c r="B42" s="80">
        <v>504244</v>
      </c>
      <c r="C42" s="318">
        <f t="shared" si="13"/>
        <v>87113</v>
      </c>
      <c r="D42" s="70">
        <v>417131</v>
      </c>
      <c r="E42" s="319">
        <v>1207</v>
      </c>
      <c r="F42" s="70">
        <f t="shared" si="10"/>
        <v>417766.3628831814</v>
      </c>
      <c r="G42" s="70">
        <f t="shared" si="14"/>
        <v>2.973945516801905</v>
      </c>
      <c r="H42" s="70">
        <f t="shared" si="11"/>
        <v>72173.15658657829</v>
      </c>
      <c r="I42" s="70">
        <f t="shared" si="15"/>
        <v>-3621.7292782153963</v>
      </c>
      <c r="J42" s="70">
        <f t="shared" si="12"/>
        <v>345593.2062966032</v>
      </c>
      <c r="K42" s="70">
        <f t="shared" si="16"/>
        <v>3624.703223732242</v>
      </c>
      <c r="L42" s="320">
        <v>150.5</v>
      </c>
      <c r="M42" s="70">
        <f t="shared" si="4"/>
        <v>2771634.5514950166</v>
      </c>
      <c r="N42" s="72">
        <f t="shared" si="17"/>
        <v>-22247.81199462805</v>
      </c>
    </row>
    <row r="43" spans="1:14" ht="24">
      <c r="A43" s="89" t="s">
        <v>74</v>
      </c>
      <c r="B43" s="80">
        <v>270348</v>
      </c>
      <c r="C43" s="318">
        <f t="shared" si="13"/>
        <v>41514</v>
      </c>
      <c r="D43" s="70">
        <v>228834</v>
      </c>
      <c r="E43" s="319">
        <v>597</v>
      </c>
      <c r="F43" s="70">
        <f t="shared" si="10"/>
        <v>452844.22110552766</v>
      </c>
      <c r="G43" s="70">
        <f t="shared" si="14"/>
        <v>35080.83216786303</v>
      </c>
      <c r="H43" s="70">
        <f t="shared" si="11"/>
        <v>69537.68844221105</v>
      </c>
      <c r="I43" s="70">
        <f t="shared" si="15"/>
        <v>-6257.197422582642</v>
      </c>
      <c r="J43" s="70">
        <f t="shared" si="12"/>
        <v>383306.5326633166</v>
      </c>
      <c r="K43" s="70">
        <f t="shared" si="16"/>
        <v>41338.02959044563</v>
      </c>
      <c r="L43" s="320">
        <v>76.25</v>
      </c>
      <c r="M43" s="70">
        <f t="shared" si="4"/>
        <v>3001101.6393442624</v>
      </c>
      <c r="N43" s="72">
        <f t="shared" si="17"/>
        <v>207219.27585461782</v>
      </c>
    </row>
    <row r="44" spans="1:14" ht="36">
      <c r="A44" s="62" t="s">
        <v>75</v>
      </c>
      <c r="B44" s="80">
        <v>467534</v>
      </c>
      <c r="C44" s="318">
        <f t="shared" si="13"/>
        <v>55113</v>
      </c>
      <c r="D44" s="70">
        <v>412421</v>
      </c>
      <c r="E44" s="319">
        <v>1183</v>
      </c>
      <c r="F44" s="70">
        <f t="shared" si="10"/>
        <v>395210.48182586645</v>
      </c>
      <c r="G44" s="70">
        <f t="shared" si="14"/>
        <v>-22552.90711179818</v>
      </c>
      <c r="H44" s="70">
        <f t="shared" si="11"/>
        <v>46587.48943364328</v>
      </c>
      <c r="I44" s="70">
        <f t="shared" si="15"/>
        <v>-29207.39643115041</v>
      </c>
      <c r="J44" s="70">
        <f t="shared" si="12"/>
        <v>348622.99239222315</v>
      </c>
      <c r="K44" s="70">
        <f t="shared" si="16"/>
        <v>6654.4893193522</v>
      </c>
      <c r="L44" s="320">
        <v>147.5</v>
      </c>
      <c r="M44" s="70">
        <f t="shared" si="4"/>
        <v>2796074.576271186</v>
      </c>
      <c r="N44" s="72">
        <f t="shared" si="17"/>
        <v>2192.212781541515</v>
      </c>
    </row>
    <row r="45" spans="1:14" ht="24">
      <c r="A45" s="83" t="s">
        <v>284</v>
      </c>
      <c r="B45" s="80">
        <v>300324</v>
      </c>
      <c r="C45" s="318">
        <f t="shared" si="13"/>
        <v>33793</v>
      </c>
      <c r="D45" s="70">
        <v>266531</v>
      </c>
      <c r="E45" s="319">
        <v>883</v>
      </c>
      <c r="F45" s="70">
        <f t="shared" si="10"/>
        <v>340117.7802944507</v>
      </c>
      <c r="G45" s="70">
        <f t="shared" si="14"/>
        <v>-77645.60864321393</v>
      </c>
      <c r="H45" s="70">
        <f t="shared" si="11"/>
        <v>38270.66817667044</v>
      </c>
      <c r="I45" s="70">
        <f t="shared" si="15"/>
        <v>-37524.217688123244</v>
      </c>
      <c r="J45" s="70">
        <f t="shared" si="12"/>
        <v>301847.11211778026</v>
      </c>
      <c r="K45" s="70">
        <f t="shared" si="16"/>
        <v>-40121.3909550907</v>
      </c>
      <c r="L45" s="320">
        <v>97</v>
      </c>
      <c r="M45" s="70">
        <f t="shared" si="4"/>
        <v>2747742.268041237</v>
      </c>
      <c r="N45" s="72">
        <f t="shared" si="17"/>
        <v>-46140.09544840781</v>
      </c>
    </row>
    <row r="46" spans="1:14" ht="18" customHeight="1">
      <c r="A46" s="90" t="s">
        <v>285</v>
      </c>
      <c r="B46" s="80">
        <v>231569</v>
      </c>
      <c r="C46" s="318">
        <f t="shared" si="13"/>
        <v>23314</v>
      </c>
      <c r="D46" s="70">
        <v>208255</v>
      </c>
      <c r="E46" s="319">
        <v>706</v>
      </c>
      <c r="F46" s="70">
        <f t="shared" si="10"/>
        <v>328001.41643059487</v>
      </c>
      <c r="G46" s="70">
        <f t="shared" si="14"/>
        <v>-89761.97250706976</v>
      </c>
      <c r="H46" s="70">
        <f t="shared" si="11"/>
        <v>33022.66288951841</v>
      </c>
      <c r="I46" s="70">
        <f t="shared" si="15"/>
        <v>-42772.222975275276</v>
      </c>
      <c r="J46" s="70">
        <f t="shared" si="12"/>
        <v>294978.7535410765</v>
      </c>
      <c r="K46" s="70">
        <f t="shared" si="16"/>
        <v>-46989.749531794456</v>
      </c>
      <c r="L46" s="320">
        <v>78.5</v>
      </c>
      <c r="M46" s="70">
        <f t="shared" si="4"/>
        <v>2652929.9363057325</v>
      </c>
      <c r="N46" s="72">
        <f t="shared" si="17"/>
        <v>-140952.42718391214</v>
      </c>
    </row>
    <row r="47" spans="1:14" ht="18" customHeight="1">
      <c r="A47" s="91" t="s">
        <v>50</v>
      </c>
      <c r="B47" s="85">
        <v>524864</v>
      </c>
      <c r="C47" s="321">
        <f t="shared" si="13"/>
        <v>195171</v>
      </c>
      <c r="D47" s="73">
        <v>329693</v>
      </c>
      <c r="E47" s="322">
        <v>934</v>
      </c>
      <c r="F47" s="73">
        <f t="shared" si="10"/>
        <v>561952.8907922913</v>
      </c>
      <c r="G47" s="73">
        <f t="shared" si="14"/>
        <v>144189.50185462664</v>
      </c>
      <c r="H47" s="73">
        <f t="shared" si="11"/>
        <v>208962.52676659529</v>
      </c>
      <c r="I47" s="73">
        <f t="shared" si="15"/>
        <v>133167.64090180158</v>
      </c>
      <c r="J47" s="73">
        <f t="shared" si="12"/>
        <v>352990.36402569595</v>
      </c>
      <c r="K47" s="73">
        <f t="shared" si="16"/>
        <v>11021.860952824994</v>
      </c>
      <c r="L47" s="327">
        <v>121.75</v>
      </c>
      <c r="M47" s="73">
        <f t="shared" si="4"/>
        <v>2707950.718685832</v>
      </c>
      <c r="N47" s="75">
        <f t="shared" si="17"/>
        <v>-85931.64480381273</v>
      </c>
    </row>
    <row r="48" spans="1:14" ht="18" customHeight="1">
      <c r="A48" s="63" t="s">
        <v>51</v>
      </c>
      <c r="B48" s="54">
        <f>SUM(B36:B47)</f>
        <v>3806660</v>
      </c>
      <c r="C48" s="54">
        <f>SUM(C36:C47)</f>
        <v>690643</v>
      </c>
      <c r="D48" s="54">
        <f>SUM(D36:D47)</f>
        <v>3116017</v>
      </c>
      <c r="E48" s="54">
        <f>SUM(E36:E47)</f>
        <v>9112</v>
      </c>
      <c r="F48" s="54">
        <f t="shared" si="10"/>
        <v>417763.3889376646</v>
      </c>
      <c r="G48" s="55" t="s">
        <v>356</v>
      </c>
      <c r="H48" s="54">
        <f t="shared" si="11"/>
        <v>75794.88586479369</v>
      </c>
      <c r="I48" s="55" t="s">
        <v>356</v>
      </c>
      <c r="J48" s="54">
        <f t="shared" si="12"/>
        <v>341968.50307287095</v>
      </c>
      <c r="K48" s="55" t="s">
        <v>356</v>
      </c>
      <c r="L48" s="54">
        <f>SUM(L36:L47)</f>
        <v>1115.3</v>
      </c>
      <c r="M48" s="54">
        <f t="shared" si="4"/>
        <v>2793882.3634896446</v>
      </c>
      <c r="N48" s="56" t="s">
        <v>356</v>
      </c>
    </row>
    <row r="49" spans="1:14" ht="18" customHeight="1">
      <c r="A49" s="57" t="s">
        <v>59</v>
      </c>
      <c r="B49" s="78">
        <v>776038</v>
      </c>
      <c r="C49" s="92">
        <f>B49-D49</f>
        <v>689084</v>
      </c>
      <c r="D49" s="92">
        <v>86954</v>
      </c>
      <c r="E49" s="316">
        <v>0</v>
      </c>
      <c r="F49" s="67"/>
      <c r="G49" s="93"/>
      <c r="H49" s="67"/>
      <c r="I49" s="93"/>
      <c r="J49" s="67"/>
      <c r="K49" s="67"/>
      <c r="L49" s="326">
        <v>25</v>
      </c>
      <c r="M49" s="67">
        <f t="shared" si="4"/>
        <v>3478160</v>
      </c>
      <c r="N49" s="69">
        <f>M49-$M$51</f>
        <v>574060</v>
      </c>
    </row>
    <row r="50" spans="1:14" ht="24" customHeight="1">
      <c r="A50" s="94" t="s">
        <v>358</v>
      </c>
      <c r="B50" s="95">
        <v>109767</v>
      </c>
      <c r="C50" s="321">
        <f>B50-D50</f>
        <v>22475</v>
      </c>
      <c r="D50" s="73">
        <v>87292</v>
      </c>
      <c r="E50" s="322">
        <v>0</v>
      </c>
      <c r="F50" s="96"/>
      <c r="G50" s="97"/>
      <c r="H50" s="96"/>
      <c r="I50" s="97"/>
      <c r="J50" s="96"/>
      <c r="K50" s="96"/>
      <c r="L50" s="327">
        <v>35</v>
      </c>
      <c r="M50" s="73">
        <f t="shared" si="4"/>
        <v>2494057.1428571427</v>
      </c>
      <c r="N50" s="208">
        <f>M50-$M$51</f>
        <v>-410042.8571428573</v>
      </c>
    </row>
    <row r="51" spans="1:14" ht="18" customHeight="1">
      <c r="A51" s="63" t="s">
        <v>336</v>
      </c>
      <c r="B51" s="54">
        <f>SUM(B49:B50)</f>
        <v>885805</v>
      </c>
      <c r="C51" s="54">
        <f>SUM(C49:C50)</f>
        <v>711559</v>
      </c>
      <c r="D51" s="54">
        <f>SUM(D49:D50)</f>
        <v>174246</v>
      </c>
      <c r="E51" s="54">
        <f>SUM(E49:E50)</f>
        <v>0</v>
      </c>
      <c r="F51" s="54">
        <f>SUM(F49:F50)</f>
        <v>0</v>
      </c>
      <c r="G51" s="55" t="s">
        <v>356</v>
      </c>
      <c r="H51" s="54">
        <f>SUM(H49:H50)</f>
        <v>0</v>
      </c>
      <c r="I51" s="55" t="s">
        <v>356</v>
      </c>
      <c r="J51" s="54">
        <f>SUM(J49:J50)</f>
        <v>0</v>
      </c>
      <c r="K51" s="55" t="s">
        <v>356</v>
      </c>
      <c r="L51" s="54">
        <f>SUM(L49:L50)</f>
        <v>60</v>
      </c>
      <c r="M51" s="54">
        <f t="shared" si="4"/>
        <v>2904100</v>
      </c>
      <c r="N51" s="56" t="s">
        <v>356</v>
      </c>
    </row>
    <row r="52" spans="1:14" ht="12.75">
      <c r="A52" s="98" t="s">
        <v>67</v>
      </c>
      <c r="B52" s="99">
        <v>648417</v>
      </c>
      <c r="C52" s="99">
        <v>339490</v>
      </c>
      <c r="D52" s="99">
        <f>B52-C52</f>
        <v>308927</v>
      </c>
      <c r="E52" s="99"/>
      <c r="F52" s="99"/>
      <c r="G52" s="99"/>
      <c r="H52" s="99"/>
      <c r="I52" s="99"/>
      <c r="J52" s="99"/>
      <c r="K52" s="99"/>
      <c r="L52" s="99">
        <v>64</v>
      </c>
      <c r="M52" s="99">
        <f t="shared" si="4"/>
        <v>4826984.375</v>
      </c>
      <c r="N52" s="72">
        <f>M52-$M$48</f>
        <v>2033102.0115103554</v>
      </c>
    </row>
    <row r="53" spans="1:14" ht="19.5" customHeight="1">
      <c r="A53" s="63" t="s">
        <v>40</v>
      </c>
      <c r="B53" s="101">
        <f>SUM(B52)</f>
        <v>648417</v>
      </c>
      <c r="C53" s="101">
        <f>SUM(C52)</f>
        <v>339490</v>
      </c>
      <c r="D53" s="101">
        <f>SUM(D52)</f>
        <v>308927</v>
      </c>
      <c r="E53" s="101"/>
      <c r="F53" s="101"/>
      <c r="G53" s="55" t="s">
        <v>356</v>
      </c>
      <c r="H53" s="101"/>
      <c r="I53" s="55" t="s">
        <v>356</v>
      </c>
      <c r="J53" s="101"/>
      <c r="K53" s="55" t="s">
        <v>356</v>
      </c>
      <c r="L53" s="101">
        <f>SUM(L52)</f>
        <v>64</v>
      </c>
      <c r="M53" s="101">
        <f t="shared" si="4"/>
        <v>4826984.375</v>
      </c>
      <c r="N53" s="56" t="s">
        <v>356</v>
      </c>
    </row>
    <row r="54" spans="1:14" ht="24.75" customHeight="1">
      <c r="A54" s="63" t="s">
        <v>61</v>
      </c>
      <c r="B54" s="101">
        <f>SUM(B53,B51,B48,B35,B20,B15,B14,B8)</f>
        <v>12358169</v>
      </c>
      <c r="C54" s="54">
        <f>SUM(C53,C51,C48,C35,C20,C15,C14,C8)</f>
        <v>3466607</v>
      </c>
      <c r="D54" s="54">
        <f>SUM(D53,D51,D48,D35,D20,D15,D14,D8)</f>
        <v>8891562</v>
      </c>
      <c r="E54" s="101">
        <f>SUM(E53,E51,E48,E35,E20,E14,E8,E15)</f>
        <v>19284</v>
      </c>
      <c r="F54" s="101">
        <f>B54/E54*1000</f>
        <v>640850.9126737191</v>
      </c>
      <c r="G54" s="55" t="s">
        <v>356</v>
      </c>
      <c r="H54" s="101">
        <f>C54/E54*1000</f>
        <v>179765.97179008505</v>
      </c>
      <c r="I54" s="55" t="s">
        <v>356</v>
      </c>
      <c r="J54" s="101">
        <f>D54/E54*1000</f>
        <v>461084.9408836341</v>
      </c>
      <c r="K54" s="55" t="s">
        <v>356</v>
      </c>
      <c r="L54" s="101">
        <f>SUM(L53,L51,L48,L35,L20,L15,L14,L8)</f>
        <v>3327.3</v>
      </c>
      <c r="M54" s="55" t="s">
        <v>356</v>
      </c>
      <c r="N54" s="56" t="s">
        <v>356</v>
      </c>
    </row>
    <row r="56" spans="1:4" ht="12.75" hidden="1">
      <c r="A56" s="107" t="s">
        <v>359</v>
      </c>
      <c r="B56" s="328"/>
      <c r="C56" s="328"/>
      <c r="D56" s="328"/>
    </row>
    <row r="57" spans="1:4" ht="12.75" hidden="1">
      <c r="A57" s="107" t="s">
        <v>359</v>
      </c>
      <c r="B57" s="328"/>
      <c r="C57" s="328"/>
      <c r="D57" s="328"/>
    </row>
    <row r="58" spans="1:4" ht="12.75" hidden="1">
      <c r="A58" s="107" t="s">
        <v>359</v>
      </c>
      <c r="B58" s="328"/>
      <c r="C58" s="328"/>
      <c r="D58" s="328"/>
    </row>
    <row r="59" spans="1:4" ht="12.75" hidden="1">
      <c r="A59" s="107" t="s">
        <v>359</v>
      </c>
      <c r="B59" s="328"/>
      <c r="C59" s="328"/>
      <c r="D59" s="328"/>
    </row>
    <row r="60" spans="1:4" ht="12.75" hidden="1">
      <c r="A60" s="107" t="s">
        <v>359</v>
      </c>
      <c r="B60" s="328"/>
      <c r="C60" s="328"/>
      <c r="D60" s="328"/>
    </row>
    <row r="61" spans="1:4" ht="12.75" hidden="1">
      <c r="A61" s="107" t="s">
        <v>359</v>
      </c>
      <c r="B61" s="328"/>
      <c r="C61" s="328"/>
      <c r="D61" s="328"/>
    </row>
    <row r="62" spans="1:4" ht="12.75" hidden="1">
      <c r="A62" s="107" t="s">
        <v>359</v>
      </c>
      <c r="B62" s="328"/>
      <c r="C62" s="328"/>
      <c r="D62" s="328"/>
    </row>
    <row r="63" spans="1:4" ht="12.75" hidden="1">
      <c r="A63" s="107" t="s">
        <v>359</v>
      </c>
      <c r="B63" s="328"/>
      <c r="C63" s="328"/>
      <c r="D63" s="328"/>
    </row>
    <row r="64" spans="1:4" ht="12.75" hidden="1">
      <c r="A64" s="107" t="s">
        <v>359</v>
      </c>
      <c r="B64" s="328"/>
      <c r="C64" s="328"/>
      <c r="D64" s="328"/>
    </row>
    <row r="65" ht="12.75" hidden="1"/>
    <row r="66" ht="12.75" hidden="1"/>
    <row r="67" spans="1:4" ht="12.75" hidden="1">
      <c r="A67" s="107" t="s">
        <v>359</v>
      </c>
      <c r="B67" s="328"/>
      <c r="C67" s="328"/>
      <c r="D67" s="328"/>
    </row>
    <row r="68" spans="1:4" ht="12.75" hidden="1">
      <c r="A68" s="107" t="s">
        <v>359</v>
      </c>
      <c r="B68" s="328"/>
      <c r="C68" s="328"/>
      <c r="D68" s="328"/>
    </row>
    <row r="69" spans="1:4" ht="12.75" hidden="1">
      <c r="A69" s="107" t="s">
        <v>359</v>
      </c>
      <c r="B69" s="328"/>
      <c r="C69" s="328"/>
      <c r="D69" s="328"/>
    </row>
    <row r="70" spans="1:4" ht="12.75" hidden="1">
      <c r="A70" s="107" t="s">
        <v>359</v>
      </c>
      <c r="B70" s="328"/>
      <c r="C70" s="328"/>
      <c r="D70" s="328"/>
    </row>
    <row r="72" spans="1:4" ht="12.75" hidden="1">
      <c r="A72" s="107" t="s">
        <v>359</v>
      </c>
      <c r="B72" s="328"/>
      <c r="C72" s="328"/>
      <c r="D72" s="328"/>
    </row>
    <row r="73" spans="1:4" ht="12.75" hidden="1">
      <c r="A73" s="107" t="s">
        <v>359</v>
      </c>
      <c r="B73" s="328"/>
      <c r="C73" s="328"/>
      <c r="D73" s="328"/>
    </row>
    <row r="74" spans="1:4" ht="12.75" hidden="1">
      <c r="A74" s="107" t="s">
        <v>359</v>
      </c>
      <c r="B74" s="328"/>
      <c r="C74" s="328"/>
      <c r="D74" s="328"/>
    </row>
    <row r="75" spans="1:4" ht="12.75" hidden="1">
      <c r="A75" s="107" t="s">
        <v>359</v>
      </c>
      <c r="B75" s="328"/>
      <c r="C75" s="328"/>
      <c r="D75" s="328"/>
    </row>
    <row r="76" spans="1:4" ht="12.75" hidden="1">
      <c r="A76" s="107" t="s">
        <v>359</v>
      </c>
      <c r="B76" s="328"/>
      <c r="C76" s="328"/>
      <c r="D76" s="328"/>
    </row>
    <row r="77" spans="1:4" ht="12.75" hidden="1">
      <c r="A77" s="107" t="s">
        <v>359</v>
      </c>
      <c r="B77" s="328"/>
      <c r="C77" s="328"/>
      <c r="D77" s="328"/>
    </row>
    <row r="78" spans="1:4" ht="12.75" hidden="1">
      <c r="A78" s="107" t="s">
        <v>359</v>
      </c>
      <c r="B78" s="328"/>
      <c r="C78" s="328"/>
      <c r="D78" s="328"/>
    </row>
    <row r="79" spans="1:4" ht="12.75" hidden="1">
      <c r="A79" s="107" t="s">
        <v>359</v>
      </c>
      <c r="B79" s="328"/>
      <c r="C79" s="328"/>
      <c r="D79" s="328"/>
    </row>
    <row r="80" spans="1:4" ht="12.75" hidden="1">
      <c r="A80" s="107" t="s">
        <v>359</v>
      </c>
      <c r="B80" s="328"/>
      <c r="C80" s="328"/>
      <c r="D80" s="328"/>
    </row>
    <row r="81" spans="1:4" ht="12.75" hidden="1">
      <c r="A81" s="107" t="s">
        <v>359</v>
      </c>
      <c r="B81" s="328"/>
      <c r="C81" s="328"/>
      <c r="D81" s="328"/>
    </row>
  </sheetData>
  <mergeCells count="2">
    <mergeCell ref="A2:N2"/>
    <mergeCell ref="A1:N1"/>
  </mergeCells>
  <printOptions horizontalCentered="1"/>
  <pageMargins left="0.2" right="0.23" top="0.57" bottom="0.53" header="0.38" footer="0.34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M59"/>
  <sheetViews>
    <sheetView zoomScale="85" zoomScaleNormal="85" workbookViewId="0" topLeftCell="A1">
      <pane xSplit="5" ySplit="7" topLeftCell="Q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R41" sqref="R41:R42"/>
    </sheetView>
  </sheetViews>
  <sheetFormatPr defaultColWidth="9.140625" defaultRowHeight="16.5" customHeight="1"/>
  <cols>
    <col min="1" max="1" width="50.28125" style="10" customWidth="1"/>
    <col min="2" max="2" width="13.00390625" style="11" hidden="1" customWidth="1"/>
    <col min="3" max="3" width="9.7109375" style="12" hidden="1" customWidth="1"/>
    <col min="4" max="4" width="13.421875" style="11" hidden="1" customWidth="1"/>
    <col min="5" max="5" width="9.7109375" style="12" hidden="1" customWidth="1"/>
    <col min="6" max="6" width="16.00390625" style="11" customWidth="1"/>
    <col min="7" max="7" width="15.00390625" style="11" hidden="1" customWidth="1"/>
    <col min="8" max="8" width="12.00390625" style="11" hidden="1" customWidth="1"/>
    <col min="9" max="9" width="12.8515625" style="11" hidden="1" customWidth="1"/>
    <col min="10" max="12" width="12.8515625" style="11" customWidth="1"/>
    <col min="13" max="14" width="12.8515625" style="11" hidden="1" customWidth="1"/>
    <col min="15" max="17" width="12.8515625" style="11" customWidth="1"/>
    <col min="18" max="18" width="12.00390625" style="178" customWidth="1"/>
    <col min="19" max="20" width="11.8515625" style="198" customWidth="1"/>
    <col min="21" max="21" width="11.8515625" style="187" customWidth="1"/>
    <col min="22" max="22" width="13.28125" style="11" customWidth="1"/>
    <col min="23" max="26" width="10.28125" style="10" hidden="1" customWidth="1"/>
    <col min="27" max="30" width="10.28125" style="10" customWidth="1"/>
    <col min="31" max="31" width="12.8515625" style="10" customWidth="1"/>
    <col min="32" max="33" width="11.8515625" style="10" customWidth="1"/>
    <col min="34" max="34" width="14.8515625" style="193" customWidth="1"/>
    <col min="35" max="35" width="17.57421875" style="10" customWidth="1"/>
    <col min="36" max="37" width="10.28125" style="10" customWidth="1"/>
    <col min="38" max="38" width="12.28125" style="10" customWidth="1"/>
    <col min="39" max="16384" width="10.28125" style="10" customWidth="1"/>
  </cols>
  <sheetData>
    <row r="1" ht="16.5" customHeight="1">
      <c r="V1" s="158"/>
    </row>
    <row r="2" spans="1:23" ht="16.5" customHeight="1">
      <c r="A2" s="800" t="s">
        <v>263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1"/>
      <c r="W2" s="162"/>
    </row>
    <row r="3" spans="1:27" ht="16.5" customHeight="1">
      <c r="A3" s="800" t="s">
        <v>373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162"/>
      <c r="AA3" s="11"/>
    </row>
    <row r="4" spans="19:32" ht="16.5" customHeight="1">
      <c r="S4" s="199"/>
      <c r="T4" s="199"/>
      <c r="U4" s="188"/>
      <c r="V4" s="14" t="s">
        <v>54</v>
      </c>
      <c r="AA4" s="11"/>
      <c r="AF4" s="10" t="s">
        <v>27</v>
      </c>
    </row>
    <row r="5" spans="1:34" s="15" customFormat="1" ht="17.25" customHeight="1">
      <c r="A5" s="861" t="s">
        <v>264</v>
      </c>
      <c r="B5" s="863" t="s">
        <v>265</v>
      </c>
      <c r="C5" s="863"/>
      <c r="D5" s="863"/>
      <c r="E5" s="863"/>
      <c r="F5" s="165" t="s">
        <v>266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79"/>
      <c r="S5" s="200" t="s">
        <v>267</v>
      </c>
      <c r="T5" s="200"/>
      <c r="U5" s="189"/>
      <c r="V5" s="864" t="s">
        <v>268</v>
      </c>
      <c r="AH5" s="856" t="s">
        <v>13</v>
      </c>
    </row>
    <row r="6" spans="1:34" s="9" customFormat="1" ht="17.25" customHeight="1">
      <c r="A6" s="862"/>
      <c r="B6" s="867" t="s">
        <v>269</v>
      </c>
      <c r="C6" s="867" t="s">
        <v>270</v>
      </c>
      <c r="D6" s="867" t="s">
        <v>271</v>
      </c>
      <c r="E6" s="867" t="s">
        <v>270</v>
      </c>
      <c r="F6" s="864" t="s">
        <v>375</v>
      </c>
      <c r="G6" s="864" t="s">
        <v>377</v>
      </c>
      <c r="H6" s="864"/>
      <c r="I6" s="864"/>
      <c r="J6" s="864" t="s">
        <v>377</v>
      </c>
      <c r="K6" s="864"/>
      <c r="L6" s="864"/>
      <c r="M6" s="164"/>
      <c r="N6" s="164"/>
      <c r="O6" s="164"/>
      <c r="P6" s="164"/>
      <c r="Q6" s="164"/>
      <c r="R6" s="869" t="s">
        <v>6</v>
      </c>
      <c r="S6" s="868" t="s">
        <v>273</v>
      </c>
      <c r="T6" s="859" t="s">
        <v>15</v>
      </c>
      <c r="U6" s="860" t="s">
        <v>14</v>
      </c>
      <c r="V6" s="865"/>
      <c r="AH6" s="857"/>
    </row>
    <row r="7" spans="1:38" s="9" customFormat="1" ht="46.5" customHeight="1">
      <c r="A7" s="862"/>
      <c r="B7" s="867" t="s">
        <v>274</v>
      </c>
      <c r="C7" s="867"/>
      <c r="D7" s="867" t="s">
        <v>275</v>
      </c>
      <c r="E7" s="867"/>
      <c r="F7" s="864"/>
      <c r="G7" s="164" t="s">
        <v>376</v>
      </c>
      <c r="H7" s="164" t="s">
        <v>379</v>
      </c>
      <c r="I7" s="164" t="s">
        <v>5</v>
      </c>
      <c r="J7" s="164" t="s">
        <v>378</v>
      </c>
      <c r="K7" s="164" t="s">
        <v>379</v>
      </c>
      <c r="L7" s="164" t="s">
        <v>5</v>
      </c>
      <c r="M7" s="164" t="s">
        <v>7</v>
      </c>
      <c r="N7" s="164" t="s">
        <v>8</v>
      </c>
      <c r="O7" s="164" t="s">
        <v>7</v>
      </c>
      <c r="P7" s="164" t="s">
        <v>8</v>
      </c>
      <c r="Q7" s="164" t="s">
        <v>16</v>
      </c>
      <c r="R7" s="869"/>
      <c r="S7" s="868"/>
      <c r="T7" s="859"/>
      <c r="U7" s="860"/>
      <c r="V7" s="866"/>
      <c r="W7" s="164" t="s">
        <v>376</v>
      </c>
      <c r="X7" s="164" t="s">
        <v>8</v>
      </c>
      <c r="Y7" s="164" t="s">
        <v>9</v>
      </c>
      <c r="Z7" s="164" t="s">
        <v>8</v>
      </c>
      <c r="AA7" s="164" t="s">
        <v>10</v>
      </c>
      <c r="AB7" s="164" t="s">
        <v>8</v>
      </c>
      <c r="AC7" s="164" t="s">
        <v>9</v>
      </c>
      <c r="AD7" s="164" t="s">
        <v>8</v>
      </c>
      <c r="AE7" s="170" t="s">
        <v>11</v>
      </c>
      <c r="AF7" s="170" t="s">
        <v>12</v>
      </c>
      <c r="AG7" s="170" t="s">
        <v>17</v>
      </c>
      <c r="AH7" s="858"/>
      <c r="AI7" s="9" t="s">
        <v>23</v>
      </c>
      <c r="AJ7" s="170" t="s">
        <v>24</v>
      </c>
      <c r="AK7" s="170" t="s">
        <v>25</v>
      </c>
      <c r="AL7" s="170" t="s">
        <v>26</v>
      </c>
    </row>
    <row r="8" spans="1:38" s="9" customFormat="1" ht="32.25" customHeight="1">
      <c r="A8" s="129" t="s">
        <v>58</v>
      </c>
      <c r="B8" s="163"/>
      <c r="C8" s="163"/>
      <c r="D8" s="163"/>
      <c r="E8" s="163"/>
      <c r="F8" s="167">
        <v>507918</v>
      </c>
      <c r="G8" s="167">
        <v>324516</v>
      </c>
      <c r="H8" s="167">
        <v>64903</v>
      </c>
      <c r="I8" s="167">
        <v>66516</v>
      </c>
      <c r="J8" s="136">
        <f aca="true" t="shared" si="0" ref="J8:L9">G8*-1</f>
        <v>-324516</v>
      </c>
      <c r="K8" s="136">
        <f t="shared" si="0"/>
        <v>-64903</v>
      </c>
      <c r="L8" s="136">
        <f t="shared" si="0"/>
        <v>-66516</v>
      </c>
      <c r="M8" s="136">
        <v>43500</v>
      </c>
      <c r="N8" s="136">
        <v>8483</v>
      </c>
      <c r="O8" s="136">
        <f>M8*-1</f>
        <v>-43500</v>
      </c>
      <c r="P8" s="136">
        <f>N8*-1</f>
        <v>-8483</v>
      </c>
      <c r="Q8" s="168">
        <f>SUM(J8:L8,O8:P8)</f>
        <v>-507918</v>
      </c>
      <c r="R8" s="180">
        <f>SUM(F8,J8:L8,O8:P8)</f>
        <v>0</v>
      </c>
      <c r="S8" s="201">
        <f>V8-F8</f>
        <v>551234</v>
      </c>
      <c r="T8" s="202">
        <f>AG8-Q8</f>
        <v>-369655</v>
      </c>
      <c r="U8" s="190">
        <f>SUM(S8:T8)</f>
        <v>181579</v>
      </c>
      <c r="V8" s="167">
        <v>1059152</v>
      </c>
      <c r="W8" s="173">
        <v>657093</v>
      </c>
      <c r="X8" s="174">
        <v>131418</v>
      </c>
      <c r="Y8" s="174">
        <v>38801</v>
      </c>
      <c r="Z8" s="174">
        <v>7760</v>
      </c>
      <c r="AA8" s="175">
        <f aca="true" t="shared" si="1" ref="AA8:AD9">W8*-1</f>
        <v>-657093</v>
      </c>
      <c r="AB8" s="175">
        <f t="shared" si="1"/>
        <v>-131418</v>
      </c>
      <c r="AC8" s="175">
        <f t="shared" si="1"/>
        <v>-38801</v>
      </c>
      <c r="AD8" s="175">
        <f t="shared" si="1"/>
        <v>-7760</v>
      </c>
      <c r="AE8" s="175">
        <v>-43065</v>
      </c>
      <c r="AF8" s="177">
        <v>564</v>
      </c>
      <c r="AG8" s="11">
        <f>SUM(AA8:AF8)</f>
        <v>-877573</v>
      </c>
      <c r="AH8" s="194">
        <f>SUM(V8,AA8:AF8)</f>
        <v>181579</v>
      </c>
      <c r="AI8" s="176">
        <v>89405</v>
      </c>
      <c r="AJ8" s="207">
        <f>AI8+AF8</f>
        <v>89969</v>
      </c>
      <c r="AK8" s="176">
        <f>V8-AI8</f>
        <v>969747</v>
      </c>
      <c r="AL8" s="11">
        <f>SUM(AK8,AA8:AE8)</f>
        <v>91610</v>
      </c>
    </row>
    <row r="9" spans="1:38" ht="16.5" customHeight="1">
      <c r="A9" s="132" t="s">
        <v>52</v>
      </c>
      <c r="B9" s="133">
        <v>2545</v>
      </c>
      <c r="C9" s="134">
        <f aca="true" t="shared" si="2" ref="C9:C44">B9/V9*100</f>
        <v>0.24492749857326124</v>
      </c>
      <c r="D9" s="133">
        <v>614218</v>
      </c>
      <c r="E9" s="135">
        <f aca="true" t="shared" si="3" ref="E9:E44">D9/V9*100</f>
        <v>59.11154354368227</v>
      </c>
      <c r="F9" s="133">
        <v>1262</v>
      </c>
      <c r="G9" s="133">
        <v>-74002</v>
      </c>
      <c r="H9" s="133">
        <v>-14801</v>
      </c>
      <c r="I9" s="133">
        <v>-16836</v>
      </c>
      <c r="J9" s="133">
        <f t="shared" si="0"/>
        <v>74002</v>
      </c>
      <c r="K9" s="133">
        <f t="shared" si="0"/>
        <v>14801</v>
      </c>
      <c r="L9" s="133">
        <f t="shared" si="0"/>
        <v>16836</v>
      </c>
      <c r="M9" s="150">
        <v>-11745</v>
      </c>
      <c r="N9" s="150">
        <v>-2349</v>
      </c>
      <c r="O9" s="166">
        <f>M9*-1</f>
        <v>11745</v>
      </c>
      <c r="P9" s="166">
        <f>N9*-1</f>
        <v>2349</v>
      </c>
      <c r="Q9" s="168">
        <f>SUM(J9:L9,O9:P9)</f>
        <v>119733</v>
      </c>
      <c r="R9" s="181">
        <f>SUM(F9,J9:L9,O9:P9)</f>
        <v>120995</v>
      </c>
      <c r="S9" s="160">
        <f>V9-F9</f>
        <v>1037821</v>
      </c>
      <c r="T9" s="160">
        <f>AG9-Q9</f>
        <v>103401</v>
      </c>
      <c r="U9" s="191">
        <f>SUM(S9:T9)</f>
        <v>1141222</v>
      </c>
      <c r="V9" s="133">
        <v>1039083</v>
      </c>
      <c r="W9" s="10">
        <v>-158183</v>
      </c>
      <c r="X9" s="10">
        <v>-31637</v>
      </c>
      <c r="Y9" s="10">
        <v>-11745</v>
      </c>
      <c r="Z9" s="10">
        <v>-2349</v>
      </c>
      <c r="AA9" s="18">
        <f t="shared" si="1"/>
        <v>158183</v>
      </c>
      <c r="AB9" s="18">
        <f t="shared" si="1"/>
        <v>31637</v>
      </c>
      <c r="AC9" s="18">
        <f t="shared" si="1"/>
        <v>11745</v>
      </c>
      <c r="AD9" s="18">
        <f t="shared" si="1"/>
        <v>2349</v>
      </c>
      <c r="AE9" s="10">
        <v>5656</v>
      </c>
      <c r="AF9" s="171">
        <v>13564</v>
      </c>
      <c r="AG9" s="11">
        <f>SUM(AA9:AF9)</f>
        <v>223134</v>
      </c>
      <c r="AH9" s="195">
        <f>SUM(V9,AA9:AF9)</f>
        <v>1262217</v>
      </c>
      <c r="AI9" s="11">
        <v>954788</v>
      </c>
      <c r="AJ9" s="11">
        <f>AI9+AF9</f>
        <v>968352</v>
      </c>
      <c r="AK9" s="13">
        <f>V9-AI9</f>
        <v>84295</v>
      </c>
      <c r="AL9" s="11">
        <f>SUM(AK9,AA9:AE9)</f>
        <v>293865</v>
      </c>
    </row>
    <row r="10" spans="1:38" s="15" customFormat="1" ht="16.5" customHeight="1">
      <c r="A10" s="16" t="s">
        <v>276</v>
      </c>
      <c r="B10" s="136">
        <f>SUM(B9:B9)</f>
        <v>2545</v>
      </c>
      <c r="C10" s="137">
        <f t="shared" si="2"/>
        <v>0.24492749857326124</v>
      </c>
      <c r="D10" s="136">
        <f>SUM(D9:D9)</f>
        <v>614218</v>
      </c>
      <c r="E10" s="138">
        <f t="shared" si="3"/>
        <v>59.11154354368227</v>
      </c>
      <c r="F10" s="136">
        <f>SUM(F9:F9)</f>
        <v>1262</v>
      </c>
      <c r="G10" s="136">
        <f aca="true" t="shared" si="4" ref="G10:R10">SUM(G9:G9)</f>
        <v>-74002</v>
      </c>
      <c r="H10" s="136">
        <f t="shared" si="4"/>
        <v>-14801</v>
      </c>
      <c r="I10" s="136">
        <f t="shared" si="4"/>
        <v>-16836</v>
      </c>
      <c r="J10" s="136">
        <f t="shared" si="4"/>
        <v>74002</v>
      </c>
      <c r="K10" s="136">
        <f t="shared" si="4"/>
        <v>14801</v>
      </c>
      <c r="L10" s="136">
        <f t="shared" si="4"/>
        <v>16836</v>
      </c>
      <c r="M10" s="136">
        <f>SUM(M9:M9)</f>
        <v>-11745</v>
      </c>
      <c r="N10" s="136">
        <f>SUM(N9:N9)</f>
        <v>-2349</v>
      </c>
      <c r="O10" s="136">
        <f>SUM(O9:O9)</f>
        <v>11745</v>
      </c>
      <c r="P10" s="136">
        <f>SUM(P9:P9)</f>
        <v>2349</v>
      </c>
      <c r="Q10" s="136">
        <f>SUM(Q9:Q9)</f>
        <v>119733</v>
      </c>
      <c r="R10" s="182">
        <f t="shared" si="4"/>
        <v>120995</v>
      </c>
      <c r="S10" s="197">
        <f>SUM(S9:S9)</f>
        <v>1037821</v>
      </c>
      <c r="T10" s="197">
        <f>SUM(T9:T9)</f>
        <v>103401</v>
      </c>
      <c r="U10" s="192">
        <f>SUM(U9:U9)</f>
        <v>1141222</v>
      </c>
      <c r="V10" s="136">
        <f>SUM(V9:V9)</f>
        <v>1039083</v>
      </c>
      <c r="W10" s="136">
        <f aca="true" t="shared" si="5" ref="W10:AH10">SUM(W9:W9)</f>
        <v>-158183</v>
      </c>
      <c r="X10" s="136">
        <f t="shared" si="5"/>
        <v>-31637</v>
      </c>
      <c r="Y10" s="136">
        <f t="shared" si="5"/>
        <v>-11745</v>
      </c>
      <c r="Z10" s="136">
        <f t="shared" si="5"/>
        <v>-2349</v>
      </c>
      <c r="AA10" s="136">
        <f t="shared" si="5"/>
        <v>158183</v>
      </c>
      <c r="AB10" s="136">
        <f t="shared" si="5"/>
        <v>31637</v>
      </c>
      <c r="AC10" s="136">
        <f t="shared" si="5"/>
        <v>11745</v>
      </c>
      <c r="AD10" s="136">
        <f t="shared" si="5"/>
        <v>2349</v>
      </c>
      <c r="AE10" s="136">
        <f t="shared" si="5"/>
        <v>5656</v>
      </c>
      <c r="AF10" s="172">
        <f t="shared" si="5"/>
        <v>13564</v>
      </c>
      <c r="AG10" s="136">
        <f t="shared" si="5"/>
        <v>223134</v>
      </c>
      <c r="AH10" s="196">
        <f t="shared" si="5"/>
        <v>1262217</v>
      </c>
      <c r="AI10" s="136">
        <f>SUM(AI9:AI9)</f>
        <v>954788</v>
      </c>
      <c r="AJ10" s="136">
        <f>SUM(AJ9:AJ9)</f>
        <v>968352</v>
      </c>
      <c r="AK10" s="209">
        <f>SUM(AK9:AK9)</f>
        <v>84295</v>
      </c>
      <c r="AL10" s="136">
        <f>SUM(AL9:AL9)</f>
        <v>293865</v>
      </c>
    </row>
    <row r="11" spans="1:38" ht="25.5">
      <c r="A11" s="110" t="s">
        <v>277</v>
      </c>
      <c r="B11" s="133">
        <v>737.1</v>
      </c>
      <c r="C11" s="134">
        <f t="shared" si="2"/>
        <v>0.26930946291560104</v>
      </c>
      <c r="D11" s="133">
        <v>167498</v>
      </c>
      <c r="E11" s="135">
        <f t="shared" si="3"/>
        <v>61.197661673365</v>
      </c>
      <c r="F11" s="133">
        <v>3432</v>
      </c>
      <c r="G11" s="133">
        <v>-14256</v>
      </c>
      <c r="H11" s="133">
        <v>-2851</v>
      </c>
      <c r="I11" s="133">
        <v>-3436</v>
      </c>
      <c r="J11" s="133">
        <f aca="true" t="shared" si="6" ref="J11:J24">G11*-1</f>
        <v>14256</v>
      </c>
      <c r="K11" s="133">
        <f aca="true" t="shared" si="7" ref="K11:K24">H11*-1</f>
        <v>2851</v>
      </c>
      <c r="L11" s="133">
        <f aca="true" t="shared" si="8" ref="L11:L24">I11*-1</f>
        <v>3436</v>
      </c>
      <c r="M11" s="150">
        <v>-1710</v>
      </c>
      <c r="N11" s="150">
        <v>-342</v>
      </c>
      <c r="O11" s="168">
        <f aca="true" t="shared" si="9" ref="O11:O24">M11*-1</f>
        <v>1710</v>
      </c>
      <c r="P11" s="168">
        <f aca="true" t="shared" si="10" ref="P11:P24">N11*-1</f>
        <v>342</v>
      </c>
      <c r="Q11" s="168">
        <f>SUM(J11:L11,O11:P11)</f>
        <v>22595</v>
      </c>
      <c r="R11" s="183">
        <f aca="true" t="shared" si="11" ref="R11:R42">SUM(F11,J11:L11,O11:P11)</f>
        <v>26027</v>
      </c>
      <c r="S11" s="160">
        <f>V11-F11</f>
        <v>270268</v>
      </c>
      <c r="T11" s="160">
        <f aca="true" t="shared" si="12" ref="T11:T24">AG11-Q11</f>
        <v>24370.168242135092</v>
      </c>
      <c r="U11" s="191">
        <f>SUM(S11:T11)</f>
        <v>294638.1682421351</v>
      </c>
      <c r="V11" s="133">
        <v>273700</v>
      </c>
      <c r="W11" s="10">
        <v>-31433</v>
      </c>
      <c r="X11" s="10">
        <v>-6287</v>
      </c>
      <c r="Y11" s="10">
        <v>-1710</v>
      </c>
      <c r="Z11" s="10">
        <v>-342</v>
      </c>
      <c r="AA11" s="18">
        <f aca="true" t="shared" si="13" ref="AA11:AA24">W11*-1</f>
        <v>31433</v>
      </c>
      <c r="AB11" s="18">
        <f aca="true" t="shared" si="14" ref="AB11:AB24">X11*-1</f>
        <v>6287</v>
      </c>
      <c r="AC11" s="18">
        <f aca="true" t="shared" si="15" ref="AC11:AC24">Y11*-1</f>
        <v>1710</v>
      </c>
      <c r="AD11" s="18">
        <f aca="true" t="shared" si="16" ref="AD11:AD24">Z11*-1</f>
        <v>342</v>
      </c>
      <c r="AE11" s="10">
        <v>1424</v>
      </c>
      <c r="AF11" s="171">
        <v>5769.168242135094</v>
      </c>
      <c r="AG11" s="11">
        <f>SUM(AA11:AF11)</f>
        <v>46965.16824213509</v>
      </c>
      <c r="AH11" s="195">
        <f aca="true" t="shared" si="17" ref="AH11:AH24">SUM(V11,AA11:AF11)</f>
        <v>320665.1682421351</v>
      </c>
      <c r="AI11" s="11">
        <v>231794</v>
      </c>
      <c r="AJ11" s="11">
        <f aca="true" t="shared" si="18" ref="AJ11:AJ24">AI11+AF11</f>
        <v>237563.16824213509</v>
      </c>
      <c r="AK11" s="13">
        <f aca="true" t="shared" si="19" ref="AK11:AK24">V11-AI11</f>
        <v>41906</v>
      </c>
      <c r="AL11" s="11">
        <f aca="true" t="shared" si="20" ref="AL11:AL42">SUM(AK11,AA11:AE11)</f>
        <v>83102</v>
      </c>
    </row>
    <row r="12" spans="1:38" ht="16.5" customHeight="1">
      <c r="A12" s="131" t="s">
        <v>66</v>
      </c>
      <c r="B12" s="139">
        <v>351</v>
      </c>
      <c r="C12" s="140">
        <f t="shared" si="2"/>
        <v>0.3304929146462031</v>
      </c>
      <c r="D12" s="139">
        <v>42231</v>
      </c>
      <c r="E12" s="141">
        <f t="shared" si="3"/>
        <v>39.763664610894025</v>
      </c>
      <c r="F12" s="139">
        <v>5100</v>
      </c>
      <c r="G12" s="139">
        <v>0</v>
      </c>
      <c r="H12" s="139">
        <v>0</v>
      </c>
      <c r="I12" s="139">
        <v>0</v>
      </c>
      <c r="J12" s="133">
        <f t="shared" si="6"/>
        <v>0</v>
      </c>
      <c r="K12" s="133">
        <f t="shared" si="7"/>
        <v>0</v>
      </c>
      <c r="L12" s="133">
        <f t="shared" si="8"/>
        <v>0</v>
      </c>
      <c r="M12" s="150">
        <v>0</v>
      </c>
      <c r="N12" s="150">
        <v>0</v>
      </c>
      <c r="O12" s="139">
        <f t="shared" si="9"/>
        <v>0</v>
      </c>
      <c r="P12" s="139">
        <f t="shared" si="10"/>
        <v>0</v>
      </c>
      <c r="Q12" s="168">
        <f aca="true" t="shared" si="21" ref="Q12:Q24">SUM(J12:L12,O12:P12)</f>
        <v>0</v>
      </c>
      <c r="R12" s="184">
        <f t="shared" si="11"/>
        <v>5100</v>
      </c>
      <c r="S12" s="160">
        <f aca="true" t="shared" si="22" ref="S12:S24">V12-F12</f>
        <v>101105</v>
      </c>
      <c r="T12" s="160">
        <f t="shared" si="12"/>
        <v>2491.136923037749</v>
      </c>
      <c r="U12" s="191">
        <f aca="true" t="shared" si="23" ref="U12:U24">SUM(S12:T12)</f>
        <v>103596.13692303775</v>
      </c>
      <c r="V12" s="139">
        <v>106205</v>
      </c>
      <c r="W12" s="10">
        <v>0</v>
      </c>
      <c r="X12" s="10">
        <v>0</v>
      </c>
      <c r="Y12" s="10">
        <v>0</v>
      </c>
      <c r="Z12" s="10">
        <v>0</v>
      </c>
      <c r="AA12" s="18">
        <f t="shared" si="13"/>
        <v>0</v>
      </c>
      <c r="AB12" s="18">
        <f t="shared" si="14"/>
        <v>0</v>
      </c>
      <c r="AC12" s="18">
        <f t="shared" si="15"/>
        <v>0</v>
      </c>
      <c r="AD12" s="18">
        <f t="shared" si="16"/>
        <v>0</v>
      </c>
      <c r="AE12" s="10">
        <v>218</v>
      </c>
      <c r="AF12" s="171">
        <v>2273.136923037749</v>
      </c>
      <c r="AG12" s="11">
        <f aca="true" t="shared" si="24" ref="AG12:AG24">SUM(AA12:AF12)</f>
        <v>2491.136923037749</v>
      </c>
      <c r="AH12" s="195">
        <f t="shared" si="17"/>
        <v>108696.13692303775</v>
      </c>
      <c r="AI12" s="11">
        <v>103217</v>
      </c>
      <c r="AJ12" s="11">
        <f t="shared" si="18"/>
        <v>105490.13692303775</v>
      </c>
      <c r="AK12" s="13">
        <f t="shared" si="19"/>
        <v>2988</v>
      </c>
      <c r="AL12" s="11">
        <f t="shared" si="20"/>
        <v>3206</v>
      </c>
    </row>
    <row r="13" spans="1:38" ht="16.5" customHeight="1">
      <c r="A13" s="142" t="s">
        <v>63</v>
      </c>
      <c r="B13" s="139">
        <v>555.75</v>
      </c>
      <c r="C13" s="140">
        <f t="shared" si="2"/>
        <v>0.29202814399890703</v>
      </c>
      <c r="D13" s="139">
        <v>146009</v>
      </c>
      <c r="E13" s="141">
        <f t="shared" si="3"/>
        <v>76.72287409291303</v>
      </c>
      <c r="F13" s="139">
        <v>980</v>
      </c>
      <c r="G13" s="139">
        <v>-13980</v>
      </c>
      <c r="H13" s="139">
        <v>-2796</v>
      </c>
      <c r="I13" s="139">
        <v>-2933</v>
      </c>
      <c r="J13" s="133">
        <f t="shared" si="6"/>
        <v>13980</v>
      </c>
      <c r="K13" s="133">
        <f t="shared" si="7"/>
        <v>2796</v>
      </c>
      <c r="L13" s="133">
        <f t="shared" si="8"/>
        <v>2933</v>
      </c>
      <c r="M13" s="150">
        <v>-1847</v>
      </c>
      <c r="N13" s="150">
        <v>-369</v>
      </c>
      <c r="O13" s="139">
        <f t="shared" si="9"/>
        <v>1847</v>
      </c>
      <c r="P13" s="139">
        <f t="shared" si="10"/>
        <v>369</v>
      </c>
      <c r="Q13" s="168">
        <f t="shared" si="21"/>
        <v>21925</v>
      </c>
      <c r="R13" s="184">
        <f t="shared" si="11"/>
        <v>22905</v>
      </c>
      <c r="S13" s="160">
        <f t="shared" si="22"/>
        <v>189327</v>
      </c>
      <c r="T13" s="160">
        <f t="shared" si="12"/>
        <v>17038.449067209644</v>
      </c>
      <c r="U13" s="191">
        <f t="shared" si="23"/>
        <v>206365.44906720964</v>
      </c>
      <c r="V13" s="139">
        <v>190307</v>
      </c>
      <c r="W13" s="10">
        <v>-28643</v>
      </c>
      <c r="X13" s="10">
        <v>-5729</v>
      </c>
      <c r="Y13" s="10">
        <v>-1847</v>
      </c>
      <c r="Z13" s="10">
        <v>-369</v>
      </c>
      <c r="AA13" s="18">
        <f t="shared" si="13"/>
        <v>28643</v>
      </c>
      <c r="AB13" s="18">
        <f t="shared" si="14"/>
        <v>5729</v>
      </c>
      <c r="AC13" s="18">
        <f t="shared" si="15"/>
        <v>1847</v>
      </c>
      <c r="AD13" s="18">
        <f t="shared" si="16"/>
        <v>369</v>
      </c>
      <c r="AE13" s="10">
        <v>900</v>
      </c>
      <c r="AF13" s="171">
        <v>1475.449067209642</v>
      </c>
      <c r="AG13" s="11">
        <f t="shared" si="24"/>
        <v>38963.44906720964</v>
      </c>
      <c r="AH13" s="195">
        <f t="shared" si="17"/>
        <v>229270.44906720964</v>
      </c>
      <c r="AI13" s="11">
        <v>168165</v>
      </c>
      <c r="AJ13" s="11">
        <f t="shared" si="18"/>
        <v>169640.44906720964</v>
      </c>
      <c r="AK13" s="13">
        <f t="shared" si="19"/>
        <v>22142</v>
      </c>
      <c r="AL13" s="11">
        <f t="shared" si="20"/>
        <v>59630</v>
      </c>
    </row>
    <row r="14" spans="1:38" ht="16.5" customHeight="1">
      <c r="A14" s="142" t="s">
        <v>42</v>
      </c>
      <c r="B14" s="139">
        <v>409.5</v>
      </c>
      <c r="C14" s="140">
        <f t="shared" si="2"/>
        <v>0.2800517018526497</v>
      </c>
      <c r="D14" s="139">
        <v>96776</v>
      </c>
      <c r="E14" s="141">
        <f t="shared" si="3"/>
        <v>66.18384248716002</v>
      </c>
      <c r="F14" s="139">
        <v>5748</v>
      </c>
      <c r="G14" s="139">
        <v>-14239</v>
      </c>
      <c r="H14" s="139">
        <v>-2848</v>
      </c>
      <c r="I14" s="139">
        <v>-2282</v>
      </c>
      <c r="J14" s="133">
        <f t="shared" si="6"/>
        <v>14239</v>
      </c>
      <c r="K14" s="133">
        <f t="shared" si="7"/>
        <v>2848</v>
      </c>
      <c r="L14" s="133">
        <f t="shared" si="8"/>
        <v>2282</v>
      </c>
      <c r="M14" s="150">
        <v>-816</v>
      </c>
      <c r="N14" s="150">
        <v>-163</v>
      </c>
      <c r="O14" s="139">
        <f t="shared" si="9"/>
        <v>816</v>
      </c>
      <c r="P14" s="139">
        <f t="shared" si="10"/>
        <v>163</v>
      </c>
      <c r="Q14" s="168">
        <f t="shared" si="21"/>
        <v>20348</v>
      </c>
      <c r="R14" s="184">
        <f t="shared" si="11"/>
        <v>26096</v>
      </c>
      <c r="S14" s="160">
        <f t="shared" si="22"/>
        <v>140475</v>
      </c>
      <c r="T14" s="160">
        <f t="shared" si="12"/>
        <v>15715.218105141874</v>
      </c>
      <c r="U14" s="191">
        <f t="shared" si="23"/>
        <v>156190.2181051419</v>
      </c>
      <c r="V14" s="139">
        <v>146223</v>
      </c>
      <c r="W14" s="10">
        <v>-25649</v>
      </c>
      <c r="X14" s="10">
        <v>-5130</v>
      </c>
      <c r="Y14" s="10">
        <v>-816</v>
      </c>
      <c r="Z14" s="10">
        <v>-163</v>
      </c>
      <c r="AA14" s="18">
        <f t="shared" si="13"/>
        <v>25649</v>
      </c>
      <c r="AB14" s="18">
        <f t="shared" si="14"/>
        <v>5130</v>
      </c>
      <c r="AC14" s="18">
        <f t="shared" si="15"/>
        <v>816</v>
      </c>
      <c r="AD14" s="18">
        <f t="shared" si="16"/>
        <v>163</v>
      </c>
      <c r="AE14" s="10">
        <v>921</v>
      </c>
      <c r="AF14" s="171">
        <v>3384.2181051418725</v>
      </c>
      <c r="AG14" s="11">
        <f t="shared" si="24"/>
        <v>36063.218105141874</v>
      </c>
      <c r="AH14" s="195">
        <f t="shared" si="17"/>
        <v>182286.21810514186</v>
      </c>
      <c r="AI14" s="11">
        <v>126162</v>
      </c>
      <c r="AJ14" s="11">
        <f t="shared" si="18"/>
        <v>129546.21810514187</v>
      </c>
      <c r="AK14" s="13">
        <f t="shared" si="19"/>
        <v>20061</v>
      </c>
      <c r="AL14" s="11">
        <f t="shared" si="20"/>
        <v>52740</v>
      </c>
    </row>
    <row r="15" spans="1:38" ht="16.5" customHeight="1">
      <c r="A15" s="142" t="s">
        <v>43</v>
      </c>
      <c r="B15" s="139">
        <v>397.8</v>
      </c>
      <c r="C15" s="140">
        <f t="shared" si="2"/>
        <v>0.2653132002987942</v>
      </c>
      <c r="D15" s="139">
        <v>109460</v>
      </c>
      <c r="E15" s="141">
        <f t="shared" si="3"/>
        <v>73.00448191228257</v>
      </c>
      <c r="F15" s="139">
        <v>1056</v>
      </c>
      <c r="G15" s="139">
        <v>-14436</v>
      </c>
      <c r="H15" s="139">
        <v>-2887</v>
      </c>
      <c r="I15" s="139">
        <v>-2408</v>
      </c>
      <c r="J15" s="133">
        <f t="shared" si="6"/>
        <v>14436</v>
      </c>
      <c r="K15" s="133">
        <f t="shared" si="7"/>
        <v>2887</v>
      </c>
      <c r="L15" s="133">
        <f t="shared" si="8"/>
        <v>2408</v>
      </c>
      <c r="M15" s="150">
        <v>-1178</v>
      </c>
      <c r="N15" s="150">
        <v>-236</v>
      </c>
      <c r="O15" s="139">
        <f t="shared" si="9"/>
        <v>1178</v>
      </c>
      <c r="P15" s="139">
        <f t="shared" si="10"/>
        <v>236</v>
      </c>
      <c r="Q15" s="168">
        <f t="shared" si="21"/>
        <v>21145</v>
      </c>
      <c r="R15" s="184">
        <f t="shared" si="11"/>
        <v>22201</v>
      </c>
      <c r="S15" s="160">
        <f t="shared" si="22"/>
        <v>148880</v>
      </c>
      <c r="T15" s="160">
        <f t="shared" si="12"/>
        <v>14805.502331639342</v>
      </c>
      <c r="U15" s="191">
        <f t="shared" si="23"/>
        <v>163685.50233163935</v>
      </c>
      <c r="V15" s="139">
        <v>149936</v>
      </c>
      <c r="W15" s="10">
        <v>-26473</v>
      </c>
      <c r="X15" s="10">
        <v>-5295</v>
      </c>
      <c r="Y15" s="10">
        <v>-1178</v>
      </c>
      <c r="Z15" s="10">
        <v>-236</v>
      </c>
      <c r="AA15" s="18">
        <f t="shared" si="13"/>
        <v>26473</v>
      </c>
      <c r="AB15" s="18">
        <f t="shared" si="14"/>
        <v>5295</v>
      </c>
      <c r="AC15" s="18">
        <f t="shared" si="15"/>
        <v>1178</v>
      </c>
      <c r="AD15" s="18">
        <f t="shared" si="16"/>
        <v>236</v>
      </c>
      <c r="AE15" s="10">
        <v>1153</v>
      </c>
      <c r="AF15" s="171">
        <v>1615.502331639345</v>
      </c>
      <c r="AG15" s="11">
        <f t="shared" si="24"/>
        <v>35950.50233163934</v>
      </c>
      <c r="AH15" s="195">
        <f t="shared" si="17"/>
        <v>185886.50233163935</v>
      </c>
      <c r="AI15" s="11">
        <v>137466</v>
      </c>
      <c r="AJ15" s="11">
        <f t="shared" si="18"/>
        <v>139081.50233163935</v>
      </c>
      <c r="AK15" s="13">
        <f t="shared" si="19"/>
        <v>12470</v>
      </c>
      <c r="AL15" s="11">
        <f t="shared" si="20"/>
        <v>46805</v>
      </c>
    </row>
    <row r="16" spans="1:38" ht="28.5" customHeight="1">
      <c r="A16" s="111" t="s">
        <v>56</v>
      </c>
      <c r="B16" s="139">
        <v>519.09</v>
      </c>
      <c r="C16" s="140">
        <f t="shared" si="2"/>
        <v>0.24414896619193652</v>
      </c>
      <c r="D16" s="139">
        <v>115783</v>
      </c>
      <c r="E16" s="141">
        <f t="shared" si="3"/>
        <v>54.457415385773146</v>
      </c>
      <c r="F16" s="139">
        <v>7971</v>
      </c>
      <c r="G16" s="139">
        <v>-8890</v>
      </c>
      <c r="H16" s="139">
        <v>-1778</v>
      </c>
      <c r="I16" s="139">
        <v>-2204</v>
      </c>
      <c r="J16" s="133">
        <f t="shared" si="6"/>
        <v>8890</v>
      </c>
      <c r="K16" s="133">
        <f t="shared" si="7"/>
        <v>1778</v>
      </c>
      <c r="L16" s="133">
        <f t="shared" si="8"/>
        <v>2204</v>
      </c>
      <c r="M16" s="150">
        <v>-452</v>
      </c>
      <c r="N16" s="150">
        <v>-90</v>
      </c>
      <c r="O16" s="139">
        <f t="shared" si="9"/>
        <v>452</v>
      </c>
      <c r="P16" s="139">
        <f t="shared" si="10"/>
        <v>90</v>
      </c>
      <c r="Q16" s="168">
        <f t="shared" si="21"/>
        <v>13414</v>
      </c>
      <c r="R16" s="184">
        <f t="shared" si="11"/>
        <v>21385</v>
      </c>
      <c r="S16" s="160">
        <f t="shared" si="22"/>
        <v>204641</v>
      </c>
      <c r="T16" s="160">
        <f t="shared" si="12"/>
        <v>13767.578176591254</v>
      </c>
      <c r="U16" s="191">
        <f t="shared" si="23"/>
        <v>218408.57817659125</v>
      </c>
      <c r="V16" s="139">
        <v>212612</v>
      </c>
      <c r="W16" s="10">
        <v>-19910</v>
      </c>
      <c r="X16" s="10">
        <v>-3982</v>
      </c>
      <c r="Y16" s="10">
        <v>-452</v>
      </c>
      <c r="Z16" s="10">
        <v>-90</v>
      </c>
      <c r="AA16" s="18">
        <f t="shared" si="13"/>
        <v>19910</v>
      </c>
      <c r="AB16" s="18">
        <f t="shared" si="14"/>
        <v>3982</v>
      </c>
      <c r="AC16" s="18">
        <f t="shared" si="15"/>
        <v>452</v>
      </c>
      <c r="AD16" s="18">
        <f t="shared" si="16"/>
        <v>90</v>
      </c>
      <c r="AE16" s="10">
        <v>1658</v>
      </c>
      <c r="AF16" s="171">
        <v>1089.5781765912536</v>
      </c>
      <c r="AG16" s="11">
        <f t="shared" si="24"/>
        <v>27181.578176591254</v>
      </c>
      <c r="AH16" s="195">
        <f t="shared" si="17"/>
        <v>239793.57817659125</v>
      </c>
      <c r="AI16" s="11">
        <v>176304</v>
      </c>
      <c r="AJ16" s="11">
        <f t="shared" si="18"/>
        <v>177393.57817659125</v>
      </c>
      <c r="AK16" s="13">
        <f t="shared" si="19"/>
        <v>36308</v>
      </c>
      <c r="AL16" s="11">
        <f t="shared" si="20"/>
        <v>62400</v>
      </c>
    </row>
    <row r="17" spans="1:38" ht="16.5" customHeight="1">
      <c r="A17" s="142" t="s">
        <v>44</v>
      </c>
      <c r="B17" s="139">
        <v>402.48</v>
      </c>
      <c r="C17" s="140">
        <f t="shared" si="2"/>
        <v>0.26687531496167416</v>
      </c>
      <c r="D17" s="139">
        <v>68555</v>
      </c>
      <c r="E17" s="141">
        <f t="shared" si="3"/>
        <v>45.457258043126544</v>
      </c>
      <c r="F17" s="139">
        <v>409</v>
      </c>
      <c r="G17" s="139">
        <v>-1287</v>
      </c>
      <c r="H17" s="139">
        <v>-257</v>
      </c>
      <c r="I17" s="139">
        <v>-2079</v>
      </c>
      <c r="J17" s="133">
        <f t="shared" si="6"/>
        <v>1287</v>
      </c>
      <c r="K17" s="133">
        <f t="shared" si="7"/>
        <v>257</v>
      </c>
      <c r="L17" s="133">
        <f t="shared" si="8"/>
        <v>2079</v>
      </c>
      <c r="M17" s="150">
        <v>-726</v>
      </c>
      <c r="N17" s="150">
        <v>-145</v>
      </c>
      <c r="O17" s="139">
        <f t="shared" si="9"/>
        <v>726</v>
      </c>
      <c r="P17" s="139">
        <f t="shared" si="10"/>
        <v>145</v>
      </c>
      <c r="Q17" s="168">
        <f t="shared" si="21"/>
        <v>4494</v>
      </c>
      <c r="R17" s="184">
        <f t="shared" si="11"/>
        <v>4903</v>
      </c>
      <c r="S17" s="160">
        <f t="shared" si="22"/>
        <v>150403</v>
      </c>
      <c r="T17" s="160">
        <f t="shared" si="12"/>
        <v>12911.606708037034</v>
      </c>
      <c r="U17" s="191">
        <f t="shared" si="23"/>
        <v>163314.60670803703</v>
      </c>
      <c r="V17" s="139">
        <v>150812</v>
      </c>
      <c r="W17" s="10">
        <v>-11681</v>
      </c>
      <c r="X17" s="10">
        <v>-2336</v>
      </c>
      <c r="Y17" s="10">
        <v>-726</v>
      </c>
      <c r="Z17" s="10">
        <v>-145</v>
      </c>
      <c r="AA17" s="18">
        <f t="shared" si="13"/>
        <v>11681</v>
      </c>
      <c r="AB17" s="18">
        <f t="shared" si="14"/>
        <v>2336</v>
      </c>
      <c r="AC17" s="18">
        <f t="shared" si="15"/>
        <v>726</v>
      </c>
      <c r="AD17" s="18">
        <f t="shared" si="16"/>
        <v>145</v>
      </c>
      <c r="AE17" s="10">
        <v>1013</v>
      </c>
      <c r="AF17" s="171">
        <v>1504.6067080370326</v>
      </c>
      <c r="AG17" s="11">
        <f t="shared" si="24"/>
        <v>17405.606708037034</v>
      </c>
      <c r="AH17" s="195">
        <f t="shared" si="17"/>
        <v>168217.60670803703</v>
      </c>
      <c r="AI17" s="11">
        <v>131300</v>
      </c>
      <c r="AJ17" s="11">
        <f t="shared" si="18"/>
        <v>132804.60670803703</v>
      </c>
      <c r="AK17" s="13">
        <f t="shared" si="19"/>
        <v>19512</v>
      </c>
      <c r="AL17" s="11">
        <f t="shared" si="20"/>
        <v>35413</v>
      </c>
    </row>
    <row r="18" spans="1:38" ht="16.5" customHeight="1">
      <c r="A18" s="142" t="s">
        <v>45</v>
      </c>
      <c r="B18" s="139">
        <v>404.82</v>
      </c>
      <c r="C18" s="140">
        <f t="shared" si="2"/>
        <v>0.28301570212111465</v>
      </c>
      <c r="D18" s="139">
        <v>108111</v>
      </c>
      <c r="E18" s="141">
        <f t="shared" si="3"/>
        <v>75.5820131713251</v>
      </c>
      <c r="F18" s="139">
        <v>300</v>
      </c>
      <c r="G18" s="139">
        <v>-10717</v>
      </c>
      <c r="H18" s="139">
        <v>-2143</v>
      </c>
      <c r="I18" s="139">
        <v>-2085</v>
      </c>
      <c r="J18" s="133">
        <f t="shared" si="6"/>
        <v>10717</v>
      </c>
      <c r="K18" s="133">
        <f t="shared" si="7"/>
        <v>2143</v>
      </c>
      <c r="L18" s="133">
        <f t="shared" si="8"/>
        <v>2085</v>
      </c>
      <c r="M18" s="150">
        <v>-713</v>
      </c>
      <c r="N18" s="150">
        <v>-143</v>
      </c>
      <c r="O18" s="139">
        <f t="shared" si="9"/>
        <v>713</v>
      </c>
      <c r="P18" s="139">
        <f t="shared" si="10"/>
        <v>143</v>
      </c>
      <c r="Q18" s="168">
        <f t="shared" si="21"/>
        <v>15801</v>
      </c>
      <c r="R18" s="184">
        <f t="shared" si="11"/>
        <v>16101</v>
      </c>
      <c r="S18" s="160">
        <f t="shared" si="22"/>
        <v>142738</v>
      </c>
      <c r="T18" s="160">
        <f t="shared" si="12"/>
        <v>13035.568785561078</v>
      </c>
      <c r="U18" s="191">
        <f t="shared" si="23"/>
        <v>155773.56878556107</v>
      </c>
      <c r="V18" s="139">
        <v>143038</v>
      </c>
      <c r="W18" s="10">
        <v>-21142</v>
      </c>
      <c r="X18" s="10">
        <v>-4228</v>
      </c>
      <c r="Y18" s="10">
        <v>-713</v>
      </c>
      <c r="Z18" s="10">
        <v>-143</v>
      </c>
      <c r="AA18" s="18">
        <f t="shared" si="13"/>
        <v>21142</v>
      </c>
      <c r="AB18" s="18">
        <f t="shared" si="14"/>
        <v>4228</v>
      </c>
      <c r="AC18" s="18">
        <f t="shared" si="15"/>
        <v>713</v>
      </c>
      <c r="AD18" s="18">
        <f t="shared" si="16"/>
        <v>143</v>
      </c>
      <c r="AE18" s="10">
        <v>843</v>
      </c>
      <c r="AF18" s="171">
        <v>1767.568785561078</v>
      </c>
      <c r="AG18" s="11">
        <f t="shared" si="24"/>
        <v>28836.568785561078</v>
      </c>
      <c r="AH18" s="195">
        <f t="shared" si="17"/>
        <v>171874.56878556107</v>
      </c>
      <c r="AI18" s="11">
        <v>130748</v>
      </c>
      <c r="AJ18" s="11">
        <f t="shared" si="18"/>
        <v>132515.56878556107</v>
      </c>
      <c r="AK18" s="13">
        <f t="shared" si="19"/>
        <v>12290</v>
      </c>
      <c r="AL18" s="11">
        <f t="shared" si="20"/>
        <v>39359</v>
      </c>
    </row>
    <row r="19" spans="1:38" ht="25.5">
      <c r="A19" s="110" t="s">
        <v>278</v>
      </c>
      <c r="B19" s="139">
        <v>731.25</v>
      </c>
      <c r="C19" s="140">
        <f t="shared" si="2"/>
        <v>0.28959249138647974</v>
      </c>
      <c r="D19" s="139">
        <v>179871</v>
      </c>
      <c r="E19" s="141">
        <f t="shared" si="3"/>
        <v>71.23321848639658</v>
      </c>
      <c r="F19" s="139">
        <v>4020</v>
      </c>
      <c r="G19" s="139">
        <v>-20891</v>
      </c>
      <c r="H19" s="139">
        <v>-4178</v>
      </c>
      <c r="I19" s="139">
        <v>-3927</v>
      </c>
      <c r="J19" s="133">
        <f t="shared" si="6"/>
        <v>20891</v>
      </c>
      <c r="K19" s="133">
        <f t="shared" si="7"/>
        <v>4178</v>
      </c>
      <c r="L19" s="133">
        <f t="shared" si="8"/>
        <v>3927</v>
      </c>
      <c r="M19" s="150">
        <v>-785</v>
      </c>
      <c r="N19" s="150">
        <v>-157</v>
      </c>
      <c r="O19" s="139">
        <f t="shared" si="9"/>
        <v>785</v>
      </c>
      <c r="P19" s="139">
        <f t="shared" si="10"/>
        <v>157</v>
      </c>
      <c r="Q19" s="168">
        <f t="shared" si="21"/>
        <v>29938</v>
      </c>
      <c r="R19" s="184">
        <f t="shared" si="11"/>
        <v>33958</v>
      </c>
      <c r="S19" s="160">
        <f t="shared" si="22"/>
        <v>248490</v>
      </c>
      <c r="T19" s="160">
        <f t="shared" si="12"/>
        <v>24503.22367065335</v>
      </c>
      <c r="U19" s="191">
        <f t="shared" si="23"/>
        <v>272993.22367065336</v>
      </c>
      <c r="V19" s="139">
        <v>252510</v>
      </c>
      <c r="W19" s="10">
        <v>-40524</v>
      </c>
      <c r="X19" s="10">
        <v>-8105</v>
      </c>
      <c r="Y19" s="10">
        <v>-785</v>
      </c>
      <c r="Z19" s="10">
        <v>-157</v>
      </c>
      <c r="AA19" s="18">
        <f t="shared" si="13"/>
        <v>40524</v>
      </c>
      <c r="AB19" s="18">
        <f t="shared" si="14"/>
        <v>8105</v>
      </c>
      <c r="AC19" s="18">
        <f t="shared" si="15"/>
        <v>785</v>
      </c>
      <c r="AD19" s="18">
        <f t="shared" si="16"/>
        <v>157</v>
      </c>
      <c r="AE19" s="10">
        <v>1543</v>
      </c>
      <c r="AF19" s="171">
        <v>3327.2236706533513</v>
      </c>
      <c r="AG19" s="11">
        <f t="shared" si="24"/>
        <v>54441.22367065335</v>
      </c>
      <c r="AH19" s="195">
        <f t="shared" si="17"/>
        <v>306951.22367065336</v>
      </c>
      <c r="AI19" s="11">
        <v>222317</v>
      </c>
      <c r="AJ19" s="11">
        <f t="shared" si="18"/>
        <v>225644.22367065336</v>
      </c>
      <c r="AK19" s="13">
        <f t="shared" si="19"/>
        <v>30193</v>
      </c>
      <c r="AL19" s="11">
        <f t="shared" si="20"/>
        <v>81307</v>
      </c>
    </row>
    <row r="20" spans="1:38" ht="16.5" customHeight="1">
      <c r="A20" s="110" t="s">
        <v>64</v>
      </c>
      <c r="B20" s="139">
        <v>625.95</v>
      </c>
      <c r="C20" s="140">
        <f t="shared" si="2"/>
        <v>0.3106035419571571</v>
      </c>
      <c r="D20" s="161">
        <v>108791</v>
      </c>
      <c r="E20" s="141">
        <f t="shared" si="3"/>
        <v>53.98333722032284</v>
      </c>
      <c r="F20" s="139">
        <v>825</v>
      </c>
      <c r="G20" s="139">
        <v>-1936</v>
      </c>
      <c r="H20" s="139">
        <v>-387</v>
      </c>
      <c r="I20" s="139">
        <v>-1355</v>
      </c>
      <c r="J20" s="133">
        <f t="shared" si="6"/>
        <v>1936</v>
      </c>
      <c r="K20" s="133">
        <f t="shared" si="7"/>
        <v>387</v>
      </c>
      <c r="L20" s="133">
        <f t="shared" si="8"/>
        <v>1355</v>
      </c>
      <c r="M20" s="150">
        <v>-893</v>
      </c>
      <c r="N20" s="150">
        <v>-179</v>
      </c>
      <c r="O20" s="139">
        <f t="shared" si="9"/>
        <v>893</v>
      </c>
      <c r="P20" s="139">
        <f t="shared" si="10"/>
        <v>179</v>
      </c>
      <c r="Q20" s="168">
        <f t="shared" si="21"/>
        <v>4750</v>
      </c>
      <c r="R20" s="184">
        <f t="shared" si="11"/>
        <v>5575</v>
      </c>
      <c r="S20" s="160">
        <f t="shared" si="22"/>
        <v>200702</v>
      </c>
      <c r="T20" s="160">
        <f t="shared" si="12"/>
        <v>10713.89217060115</v>
      </c>
      <c r="U20" s="191">
        <f t="shared" si="23"/>
        <v>211415.89217060115</v>
      </c>
      <c r="V20" s="139">
        <v>201527</v>
      </c>
      <c r="W20" s="10">
        <v>-8710</v>
      </c>
      <c r="X20" s="10">
        <v>-1742</v>
      </c>
      <c r="Y20" s="10">
        <v>-893</v>
      </c>
      <c r="Z20" s="10">
        <v>-179</v>
      </c>
      <c r="AA20" s="18">
        <f t="shared" si="13"/>
        <v>8710</v>
      </c>
      <c r="AB20" s="18">
        <f t="shared" si="14"/>
        <v>1742</v>
      </c>
      <c r="AC20" s="18">
        <f t="shared" si="15"/>
        <v>893</v>
      </c>
      <c r="AD20" s="18">
        <f t="shared" si="16"/>
        <v>179</v>
      </c>
      <c r="AE20" s="10">
        <v>642</v>
      </c>
      <c r="AF20" s="171">
        <v>3297.8921706011506</v>
      </c>
      <c r="AG20" s="11">
        <f t="shared" si="24"/>
        <v>15463.89217060115</v>
      </c>
      <c r="AH20" s="195">
        <f t="shared" si="17"/>
        <v>216990.89217060115</v>
      </c>
      <c r="AI20" s="11">
        <v>188249</v>
      </c>
      <c r="AJ20" s="11">
        <f t="shared" si="18"/>
        <v>191546.89217060115</v>
      </c>
      <c r="AK20" s="13">
        <f t="shared" si="19"/>
        <v>13278</v>
      </c>
      <c r="AL20" s="11">
        <f t="shared" si="20"/>
        <v>25444</v>
      </c>
    </row>
    <row r="21" spans="1:38" ht="25.5">
      <c r="A21" s="112" t="s">
        <v>69</v>
      </c>
      <c r="B21" s="139">
        <v>432.9</v>
      </c>
      <c r="C21" s="140">
        <f t="shared" si="2"/>
        <v>0.25923863248477447</v>
      </c>
      <c r="D21" s="139">
        <v>103803</v>
      </c>
      <c r="E21" s="141">
        <f t="shared" si="3"/>
        <v>62.16157950523687</v>
      </c>
      <c r="F21" s="139">
        <v>5406</v>
      </c>
      <c r="G21" s="139">
        <v>-5402</v>
      </c>
      <c r="H21" s="139">
        <v>-1080</v>
      </c>
      <c r="I21" s="139">
        <v>-2683</v>
      </c>
      <c r="J21" s="133">
        <f t="shared" si="6"/>
        <v>5402</v>
      </c>
      <c r="K21" s="133">
        <f t="shared" si="7"/>
        <v>1080</v>
      </c>
      <c r="L21" s="133">
        <f t="shared" si="8"/>
        <v>2683</v>
      </c>
      <c r="M21" s="150">
        <v>-416</v>
      </c>
      <c r="N21" s="150">
        <v>-83</v>
      </c>
      <c r="O21" s="139">
        <f t="shared" si="9"/>
        <v>416</v>
      </c>
      <c r="P21" s="139">
        <f t="shared" si="10"/>
        <v>83</v>
      </c>
      <c r="Q21" s="168">
        <f t="shared" si="21"/>
        <v>9664</v>
      </c>
      <c r="R21" s="184">
        <f t="shared" si="11"/>
        <v>15070</v>
      </c>
      <c r="S21" s="160">
        <f t="shared" si="22"/>
        <v>161583</v>
      </c>
      <c r="T21" s="160">
        <f t="shared" si="12"/>
        <v>17964.102447079455</v>
      </c>
      <c r="U21" s="191">
        <f t="shared" si="23"/>
        <v>179547.10244707947</v>
      </c>
      <c r="V21" s="139">
        <v>166989</v>
      </c>
      <c r="W21" s="10">
        <v>-18814</v>
      </c>
      <c r="X21" s="10">
        <v>-3763</v>
      </c>
      <c r="Y21" s="10">
        <v>-416</v>
      </c>
      <c r="Z21" s="10">
        <v>-83</v>
      </c>
      <c r="AA21" s="18">
        <f t="shared" si="13"/>
        <v>18814</v>
      </c>
      <c r="AB21" s="18">
        <f t="shared" si="14"/>
        <v>3763</v>
      </c>
      <c r="AC21" s="18">
        <f t="shared" si="15"/>
        <v>416</v>
      </c>
      <c r="AD21" s="18">
        <f t="shared" si="16"/>
        <v>83</v>
      </c>
      <c r="AE21" s="10">
        <v>1676</v>
      </c>
      <c r="AF21" s="171">
        <v>2876.1024470794555</v>
      </c>
      <c r="AG21" s="11">
        <f t="shared" si="24"/>
        <v>27628.102447079455</v>
      </c>
      <c r="AH21" s="195">
        <f t="shared" si="17"/>
        <v>194617.10244707947</v>
      </c>
      <c r="AI21" s="11">
        <v>144312</v>
      </c>
      <c r="AJ21" s="11">
        <f t="shared" si="18"/>
        <v>147188.10244707947</v>
      </c>
      <c r="AK21" s="13">
        <f t="shared" si="19"/>
        <v>22677</v>
      </c>
      <c r="AL21" s="11">
        <f t="shared" si="20"/>
        <v>47429</v>
      </c>
    </row>
    <row r="22" spans="1:38" ht="25.5">
      <c r="A22" s="110" t="s">
        <v>70</v>
      </c>
      <c r="B22" s="139">
        <v>601.38</v>
      </c>
      <c r="C22" s="140">
        <f t="shared" si="2"/>
        <v>0.2763415463510123</v>
      </c>
      <c r="D22" s="139">
        <v>149702</v>
      </c>
      <c r="E22" s="141">
        <f t="shared" si="3"/>
        <v>68.78992013675088</v>
      </c>
      <c r="F22" s="139">
        <v>3875</v>
      </c>
      <c r="G22" s="139">
        <v>-17058</v>
      </c>
      <c r="H22" s="139">
        <v>-3412</v>
      </c>
      <c r="I22" s="139">
        <v>-3502</v>
      </c>
      <c r="J22" s="133">
        <f t="shared" si="6"/>
        <v>17058</v>
      </c>
      <c r="K22" s="133">
        <f t="shared" si="7"/>
        <v>3412</v>
      </c>
      <c r="L22" s="133">
        <f t="shared" si="8"/>
        <v>3502</v>
      </c>
      <c r="M22" s="150">
        <v>-646</v>
      </c>
      <c r="N22" s="150">
        <v>-129</v>
      </c>
      <c r="O22" s="139">
        <f t="shared" si="9"/>
        <v>646</v>
      </c>
      <c r="P22" s="139">
        <f t="shared" si="10"/>
        <v>129</v>
      </c>
      <c r="Q22" s="168">
        <f t="shared" si="21"/>
        <v>24747</v>
      </c>
      <c r="R22" s="184">
        <f t="shared" si="11"/>
        <v>28622</v>
      </c>
      <c r="S22" s="160">
        <f t="shared" si="22"/>
        <v>213747</v>
      </c>
      <c r="T22" s="160">
        <f t="shared" si="12"/>
        <v>22318.55956877648</v>
      </c>
      <c r="U22" s="191">
        <f t="shared" si="23"/>
        <v>236065.5595687765</v>
      </c>
      <c r="V22" s="139">
        <v>217622</v>
      </c>
      <c r="W22" s="10">
        <v>-34568</v>
      </c>
      <c r="X22" s="10">
        <v>-6914</v>
      </c>
      <c r="Y22" s="10">
        <v>-646</v>
      </c>
      <c r="Z22" s="10">
        <v>-129</v>
      </c>
      <c r="AA22" s="18">
        <f t="shared" si="13"/>
        <v>34568</v>
      </c>
      <c r="AB22" s="18">
        <f t="shared" si="14"/>
        <v>6914</v>
      </c>
      <c r="AC22" s="18">
        <f t="shared" si="15"/>
        <v>646</v>
      </c>
      <c r="AD22" s="18">
        <f t="shared" si="16"/>
        <v>129</v>
      </c>
      <c r="AE22" s="10">
        <v>1435</v>
      </c>
      <c r="AF22" s="171">
        <v>3373.559568776482</v>
      </c>
      <c r="AG22" s="11">
        <f t="shared" si="24"/>
        <v>47065.55956877648</v>
      </c>
      <c r="AH22" s="195">
        <f t="shared" si="17"/>
        <v>264687.55956877646</v>
      </c>
      <c r="AI22" s="11">
        <v>187023</v>
      </c>
      <c r="AJ22" s="11">
        <f t="shared" si="18"/>
        <v>190396.5595687765</v>
      </c>
      <c r="AK22" s="13">
        <f t="shared" si="19"/>
        <v>30599</v>
      </c>
      <c r="AL22" s="11">
        <f t="shared" si="20"/>
        <v>74291</v>
      </c>
    </row>
    <row r="23" spans="1:38" ht="16.5" customHeight="1">
      <c r="A23" s="142" t="s">
        <v>46</v>
      </c>
      <c r="B23" s="139">
        <v>861.9</v>
      </c>
      <c r="C23" s="140">
        <f t="shared" si="2"/>
        <v>0.2794475245598677</v>
      </c>
      <c r="D23" s="139">
        <v>206844</v>
      </c>
      <c r="E23" s="141">
        <f t="shared" si="3"/>
        <v>67.06351522225464</v>
      </c>
      <c r="F23" s="139">
        <v>1850</v>
      </c>
      <c r="G23" s="139">
        <v>-19778</v>
      </c>
      <c r="H23" s="139">
        <v>-3956</v>
      </c>
      <c r="I23" s="139">
        <v>-4676</v>
      </c>
      <c r="J23" s="133">
        <f t="shared" si="6"/>
        <v>19778</v>
      </c>
      <c r="K23" s="133">
        <f t="shared" si="7"/>
        <v>3956</v>
      </c>
      <c r="L23" s="133">
        <f t="shared" si="8"/>
        <v>4676</v>
      </c>
      <c r="M23" s="150">
        <v>-800</v>
      </c>
      <c r="N23" s="150">
        <v>-160</v>
      </c>
      <c r="O23" s="139">
        <f t="shared" si="9"/>
        <v>800</v>
      </c>
      <c r="P23" s="139">
        <f t="shared" si="10"/>
        <v>160</v>
      </c>
      <c r="Q23" s="168">
        <f t="shared" si="21"/>
        <v>29370</v>
      </c>
      <c r="R23" s="184">
        <f t="shared" si="11"/>
        <v>31220</v>
      </c>
      <c r="S23" s="160">
        <f t="shared" si="22"/>
        <v>306580</v>
      </c>
      <c r="T23" s="160">
        <f t="shared" si="12"/>
        <v>28716.784366991422</v>
      </c>
      <c r="U23" s="191">
        <f t="shared" si="23"/>
        <v>335296.78436699143</v>
      </c>
      <c r="V23" s="139">
        <v>308430</v>
      </c>
      <c r="W23" s="10">
        <v>-43160</v>
      </c>
      <c r="X23" s="10">
        <v>-8632</v>
      </c>
      <c r="Y23" s="10">
        <v>-800</v>
      </c>
      <c r="Z23" s="10">
        <v>-160</v>
      </c>
      <c r="AA23" s="18">
        <f t="shared" si="13"/>
        <v>43160</v>
      </c>
      <c r="AB23" s="18">
        <f t="shared" si="14"/>
        <v>8632</v>
      </c>
      <c r="AC23" s="18">
        <f t="shared" si="15"/>
        <v>800</v>
      </c>
      <c r="AD23" s="18">
        <f t="shared" si="16"/>
        <v>160</v>
      </c>
      <c r="AE23" s="10">
        <v>1595</v>
      </c>
      <c r="AF23" s="171">
        <v>3739.784366991421</v>
      </c>
      <c r="AG23" s="11">
        <f t="shared" si="24"/>
        <v>58086.78436699142</v>
      </c>
      <c r="AH23" s="195">
        <f t="shared" si="17"/>
        <v>366516.78436699143</v>
      </c>
      <c r="AI23" s="11">
        <v>265520</v>
      </c>
      <c r="AJ23" s="11">
        <f t="shared" si="18"/>
        <v>269259.78436699143</v>
      </c>
      <c r="AK23" s="13">
        <f t="shared" si="19"/>
        <v>42910</v>
      </c>
      <c r="AL23" s="11">
        <f t="shared" si="20"/>
        <v>97257</v>
      </c>
    </row>
    <row r="24" spans="1:38" ht="16.5" customHeight="1">
      <c r="A24" s="143" t="s">
        <v>279</v>
      </c>
      <c r="B24" s="144" t="e">
        <f>#REF!+#REF!</f>
        <v>#REF!</v>
      </c>
      <c r="C24" s="145" t="e">
        <f t="shared" si="2"/>
        <v>#REF!</v>
      </c>
      <c r="D24" s="144">
        <v>1669</v>
      </c>
      <c r="E24" s="146">
        <f t="shared" si="3"/>
        <v>1.5262219377257555</v>
      </c>
      <c r="F24" s="144">
        <v>0</v>
      </c>
      <c r="G24" s="144">
        <v>0</v>
      </c>
      <c r="H24" s="144"/>
      <c r="I24" s="144"/>
      <c r="J24" s="133">
        <f t="shared" si="6"/>
        <v>0</v>
      </c>
      <c r="K24" s="133">
        <f t="shared" si="7"/>
        <v>0</v>
      </c>
      <c r="L24" s="133">
        <f t="shared" si="8"/>
        <v>0</v>
      </c>
      <c r="M24" s="150">
        <v>0</v>
      </c>
      <c r="N24" s="150">
        <v>0</v>
      </c>
      <c r="O24" s="169">
        <f t="shared" si="9"/>
        <v>0</v>
      </c>
      <c r="P24" s="169">
        <f t="shared" si="10"/>
        <v>0</v>
      </c>
      <c r="Q24" s="168">
        <f t="shared" si="21"/>
        <v>0</v>
      </c>
      <c r="R24" s="185">
        <f t="shared" si="11"/>
        <v>0</v>
      </c>
      <c r="S24" s="160">
        <f t="shared" si="22"/>
        <v>109355</v>
      </c>
      <c r="T24" s="160">
        <f t="shared" si="12"/>
        <v>2104.843608133816</v>
      </c>
      <c r="U24" s="191">
        <f t="shared" si="23"/>
        <v>111459.84360813381</v>
      </c>
      <c r="V24" s="144">
        <v>109355</v>
      </c>
      <c r="AA24" s="18">
        <f t="shared" si="13"/>
        <v>0</v>
      </c>
      <c r="AB24" s="18">
        <f t="shared" si="14"/>
        <v>0</v>
      </c>
      <c r="AC24" s="18">
        <f t="shared" si="15"/>
        <v>0</v>
      </c>
      <c r="AD24" s="18">
        <f t="shared" si="16"/>
        <v>0</v>
      </c>
      <c r="AE24" s="10">
        <v>0</v>
      </c>
      <c r="AF24" s="171">
        <v>2104.843608133816</v>
      </c>
      <c r="AG24" s="11">
        <f t="shared" si="24"/>
        <v>2104.843608133816</v>
      </c>
      <c r="AH24" s="195">
        <f t="shared" si="17"/>
        <v>111459.84360813381</v>
      </c>
      <c r="AI24" s="11">
        <v>104176</v>
      </c>
      <c r="AJ24" s="11">
        <f t="shared" si="18"/>
        <v>106280.84360813381</v>
      </c>
      <c r="AK24" s="13">
        <f t="shared" si="19"/>
        <v>5179</v>
      </c>
      <c r="AL24" s="11">
        <f t="shared" si="20"/>
        <v>5179</v>
      </c>
    </row>
    <row r="25" spans="1:38" s="15" customFormat="1" ht="16.5" customHeight="1">
      <c r="A25" s="16" t="s">
        <v>280</v>
      </c>
      <c r="B25" s="136" t="e">
        <f>SUM(B11:B24)</f>
        <v>#REF!</v>
      </c>
      <c r="C25" s="137" t="e">
        <f t="shared" si="2"/>
        <v>#REF!</v>
      </c>
      <c r="D25" s="136">
        <f>SUM(D11:D24)</f>
        <v>1605103</v>
      </c>
      <c r="E25" s="138">
        <f t="shared" si="3"/>
        <v>61.047569930163014</v>
      </c>
      <c r="F25" s="136">
        <f>SUM(F11:F24)</f>
        <v>40972</v>
      </c>
      <c r="G25" s="136">
        <f aca="true" t="shared" si="25" ref="G25:R25">SUM(G11:G24)</f>
        <v>-142870</v>
      </c>
      <c r="H25" s="136">
        <f t="shared" si="25"/>
        <v>-28573</v>
      </c>
      <c r="I25" s="136">
        <f t="shared" si="25"/>
        <v>-33570</v>
      </c>
      <c r="J25" s="136">
        <f t="shared" si="25"/>
        <v>142870</v>
      </c>
      <c r="K25" s="136">
        <f t="shared" si="25"/>
        <v>28573</v>
      </c>
      <c r="L25" s="136">
        <f t="shared" si="25"/>
        <v>33570</v>
      </c>
      <c r="M25" s="136">
        <f>SUM(M11:M24)</f>
        <v>-10982</v>
      </c>
      <c r="N25" s="136">
        <f>SUM(N11:N24)</f>
        <v>-2196</v>
      </c>
      <c r="O25" s="136">
        <f>SUM(O11:O24)</f>
        <v>10982</v>
      </c>
      <c r="P25" s="136">
        <f>SUM(P11:P24)</f>
        <v>2196</v>
      </c>
      <c r="Q25" s="136">
        <f>SUM(Q11:Q24)</f>
        <v>218191</v>
      </c>
      <c r="R25" s="203">
        <f t="shared" si="25"/>
        <v>259163</v>
      </c>
      <c r="S25" s="204">
        <f>SUM(S11:S24)</f>
        <v>2588294</v>
      </c>
      <c r="T25" s="204">
        <f>SUM(T11:T24)</f>
        <v>220456.63417158875</v>
      </c>
      <c r="U25" s="205">
        <f>SUM(U11:U24)</f>
        <v>2808750.6341715883</v>
      </c>
      <c r="V25" s="136">
        <f>SUM(V11:V24)</f>
        <v>2629266</v>
      </c>
      <c r="W25" s="136">
        <f aca="true" t="shared" si="26" ref="W25:AH25">SUM(W11:W24)</f>
        <v>-310707</v>
      </c>
      <c r="X25" s="136">
        <f t="shared" si="26"/>
        <v>-62143</v>
      </c>
      <c r="Y25" s="136">
        <f t="shared" si="26"/>
        <v>-10982</v>
      </c>
      <c r="Z25" s="136">
        <f t="shared" si="26"/>
        <v>-2196</v>
      </c>
      <c r="AA25" s="136">
        <f t="shared" si="26"/>
        <v>310707</v>
      </c>
      <c r="AB25" s="136">
        <f t="shared" si="26"/>
        <v>62143</v>
      </c>
      <c r="AC25" s="136">
        <f t="shared" si="26"/>
        <v>10982</v>
      </c>
      <c r="AD25" s="136">
        <f t="shared" si="26"/>
        <v>2196</v>
      </c>
      <c r="AE25" s="136">
        <f t="shared" si="26"/>
        <v>15021</v>
      </c>
      <c r="AF25" s="136">
        <f t="shared" si="26"/>
        <v>37598.63417158874</v>
      </c>
      <c r="AG25" s="136">
        <f t="shared" si="26"/>
        <v>438647.63417158875</v>
      </c>
      <c r="AH25" s="196">
        <f t="shared" si="26"/>
        <v>3067913.634171589</v>
      </c>
      <c r="AI25" s="136">
        <f>SUM(AI11:AI24)</f>
        <v>2316753</v>
      </c>
      <c r="AJ25" s="136">
        <f>SUM(AJ11:AJ24)</f>
        <v>2354351.634171589</v>
      </c>
      <c r="AK25" s="209">
        <f>SUM(AK11:AK24)</f>
        <v>312513</v>
      </c>
      <c r="AL25" s="136">
        <f>SUM(AL11:AL24)</f>
        <v>713562</v>
      </c>
    </row>
    <row r="26" spans="1:38" ht="16.5" customHeight="1">
      <c r="A26" s="147" t="s">
        <v>48</v>
      </c>
      <c r="B26" s="133">
        <v>557.7</v>
      </c>
      <c r="C26" s="134">
        <f t="shared" si="2"/>
        <v>0.2687516565067586</v>
      </c>
      <c r="D26" s="133">
        <v>140702</v>
      </c>
      <c r="E26" s="135">
        <f t="shared" si="3"/>
        <v>67.8032913283377</v>
      </c>
      <c r="F26" s="133">
        <v>360</v>
      </c>
      <c r="G26" s="133">
        <v>-9935</v>
      </c>
      <c r="H26" s="133">
        <v>-1987</v>
      </c>
      <c r="I26" s="133">
        <v>-1478</v>
      </c>
      <c r="J26" s="133">
        <f aca="true" t="shared" si="27" ref="J26:L30">G26*-1</f>
        <v>9935</v>
      </c>
      <c r="K26" s="133">
        <f t="shared" si="27"/>
        <v>1987</v>
      </c>
      <c r="L26" s="133">
        <f t="shared" si="27"/>
        <v>1478</v>
      </c>
      <c r="M26" s="150">
        <v>-656</v>
      </c>
      <c r="N26" s="150">
        <v>-131</v>
      </c>
      <c r="O26" s="139">
        <f aca="true" t="shared" si="28" ref="O26:P30">M26*-1</f>
        <v>656</v>
      </c>
      <c r="P26" s="139">
        <f t="shared" si="28"/>
        <v>131</v>
      </c>
      <c r="Q26" s="168">
        <f>SUM(J26:L26,O26:P26)</f>
        <v>14187</v>
      </c>
      <c r="R26" s="184">
        <f t="shared" si="11"/>
        <v>14547</v>
      </c>
      <c r="S26" s="160">
        <f>V26-F26</f>
        <v>207155</v>
      </c>
      <c r="T26" s="160">
        <f>AG26-Q26</f>
        <v>9283.162574529615</v>
      </c>
      <c r="U26" s="191">
        <f>SUM(S26:T26)</f>
        <v>216438.16257452962</v>
      </c>
      <c r="V26" s="133">
        <v>207515</v>
      </c>
      <c r="W26" s="10">
        <v>-17325</v>
      </c>
      <c r="X26" s="10">
        <v>-3465</v>
      </c>
      <c r="Y26" s="10">
        <v>-656</v>
      </c>
      <c r="Z26" s="10">
        <v>-131</v>
      </c>
      <c r="AA26" s="18">
        <f aca="true" t="shared" si="29" ref="AA26:AD30">W26*-1</f>
        <v>17325</v>
      </c>
      <c r="AB26" s="18">
        <f t="shared" si="29"/>
        <v>3465</v>
      </c>
      <c r="AC26" s="18">
        <f t="shared" si="29"/>
        <v>656</v>
      </c>
      <c r="AD26" s="18">
        <f t="shared" si="29"/>
        <v>131</v>
      </c>
      <c r="AE26" s="10">
        <v>491</v>
      </c>
      <c r="AF26" s="171">
        <v>1402.1625745296164</v>
      </c>
      <c r="AG26" s="11">
        <f>SUM(AA26:AF26)</f>
        <v>23470.162574529615</v>
      </c>
      <c r="AH26" s="195">
        <f>SUM(V26,AA26:AF26)</f>
        <v>230985.16257452962</v>
      </c>
      <c r="AI26" s="11">
        <v>190543</v>
      </c>
      <c r="AJ26" s="11">
        <f>AI26+AF26</f>
        <v>191945.16257452962</v>
      </c>
      <c r="AK26" s="13">
        <f>V26-AI26</f>
        <v>16972</v>
      </c>
      <c r="AL26" s="11">
        <f t="shared" si="20"/>
        <v>39040</v>
      </c>
    </row>
    <row r="27" spans="1:38" ht="16.5" customHeight="1">
      <c r="A27" s="113" t="s">
        <v>49</v>
      </c>
      <c r="B27" s="139">
        <v>516.9060000000001</v>
      </c>
      <c r="C27" s="140">
        <f t="shared" si="2"/>
        <v>0.19880847070407154</v>
      </c>
      <c r="D27" s="139">
        <v>181242</v>
      </c>
      <c r="E27" s="141">
        <f t="shared" si="3"/>
        <v>69.70792532365135</v>
      </c>
      <c r="F27" s="139">
        <v>2782</v>
      </c>
      <c r="G27" s="139">
        <v>-7131</v>
      </c>
      <c r="H27" s="139">
        <v>-1426</v>
      </c>
      <c r="I27" s="139">
        <v>-1021</v>
      </c>
      <c r="J27" s="133">
        <f t="shared" si="27"/>
        <v>7131</v>
      </c>
      <c r="K27" s="133">
        <f t="shared" si="27"/>
        <v>1426</v>
      </c>
      <c r="L27" s="133">
        <f t="shared" si="27"/>
        <v>1021</v>
      </c>
      <c r="M27" s="150">
        <v>0</v>
      </c>
      <c r="N27" s="150">
        <v>0</v>
      </c>
      <c r="O27" s="139">
        <f t="shared" si="28"/>
        <v>0</v>
      </c>
      <c r="P27" s="139">
        <f t="shared" si="28"/>
        <v>0</v>
      </c>
      <c r="Q27" s="168">
        <f>SUM(J27:L27,O27:P27)</f>
        <v>9578</v>
      </c>
      <c r="R27" s="184">
        <f t="shared" si="11"/>
        <v>12360</v>
      </c>
      <c r="S27" s="160">
        <f>V27-F27</f>
        <v>257220</v>
      </c>
      <c r="T27" s="160">
        <f>AG27-Q27</f>
        <v>9696.30853235516</v>
      </c>
      <c r="U27" s="191">
        <f>SUM(S27:T27)</f>
        <v>266916.3085323552</v>
      </c>
      <c r="V27" s="139">
        <v>260002</v>
      </c>
      <c r="W27" s="10">
        <v>-12236</v>
      </c>
      <c r="X27" s="10">
        <v>-2447</v>
      </c>
      <c r="Y27" s="10">
        <v>0</v>
      </c>
      <c r="Z27" s="10">
        <v>0</v>
      </c>
      <c r="AA27" s="18">
        <f t="shared" si="29"/>
        <v>12236</v>
      </c>
      <c r="AB27" s="18">
        <f t="shared" si="29"/>
        <v>2447</v>
      </c>
      <c r="AC27" s="18">
        <f t="shared" si="29"/>
        <v>0</v>
      </c>
      <c r="AD27" s="18">
        <f t="shared" si="29"/>
        <v>0</v>
      </c>
      <c r="AE27" s="10">
        <v>1468</v>
      </c>
      <c r="AF27" s="171">
        <v>3123.30853235516</v>
      </c>
      <c r="AG27" s="11">
        <f>SUM(AA27:AF27)</f>
        <v>19274.30853235516</v>
      </c>
      <c r="AH27" s="195">
        <f>SUM(V27,AA27:AF27)</f>
        <v>279276.3085323552</v>
      </c>
      <c r="AI27" s="11">
        <v>220494</v>
      </c>
      <c r="AJ27" s="11">
        <f>AI27+AF27</f>
        <v>223617.30853235515</v>
      </c>
      <c r="AK27" s="13">
        <f>V27-AI27</f>
        <v>39508</v>
      </c>
      <c r="AL27" s="11">
        <f t="shared" si="20"/>
        <v>55659</v>
      </c>
    </row>
    <row r="28" spans="1:38" ht="16.5" customHeight="1">
      <c r="A28" s="110" t="s">
        <v>71</v>
      </c>
      <c r="B28" s="139">
        <v>557.7</v>
      </c>
      <c r="C28" s="140">
        <f t="shared" si="2"/>
        <v>0.23741512526340436</v>
      </c>
      <c r="D28" s="139">
        <v>166119</v>
      </c>
      <c r="E28" s="141">
        <f t="shared" si="3"/>
        <v>70.71752410548945</v>
      </c>
      <c r="F28" s="139">
        <v>5764</v>
      </c>
      <c r="G28" s="139">
        <v>-12258</v>
      </c>
      <c r="H28" s="139">
        <v>-2452</v>
      </c>
      <c r="I28" s="139">
        <v>-329</v>
      </c>
      <c r="J28" s="133">
        <f t="shared" si="27"/>
        <v>12258</v>
      </c>
      <c r="K28" s="133">
        <f t="shared" si="27"/>
        <v>2452</v>
      </c>
      <c r="L28" s="133">
        <f t="shared" si="27"/>
        <v>329</v>
      </c>
      <c r="M28" s="150">
        <v>-14801</v>
      </c>
      <c r="N28" s="150">
        <v>-2744</v>
      </c>
      <c r="O28" s="139">
        <f t="shared" si="28"/>
        <v>14801</v>
      </c>
      <c r="P28" s="139">
        <f t="shared" si="28"/>
        <v>2744</v>
      </c>
      <c r="Q28" s="168">
        <f>SUM(J28:L28,O28:P28)</f>
        <v>32584</v>
      </c>
      <c r="R28" s="184">
        <f t="shared" si="11"/>
        <v>38348</v>
      </c>
      <c r="S28" s="160">
        <f>V28-F28</f>
        <v>229141</v>
      </c>
      <c r="T28" s="160">
        <f>AG28-Q28</f>
        <v>-1456.5402799044168</v>
      </c>
      <c r="U28" s="191">
        <f>SUM(S28:T28)</f>
        <v>227684.4597200956</v>
      </c>
      <c r="V28" s="139">
        <v>234905</v>
      </c>
      <c r="W28" s="10">
        <v>-13902</v>
      </c>
      <c r="X28" s="10">
        <v>-2780</v>
      </c>
      <c r="Y28" s="10">
        <v>-10102</v>
      </c>
      <c r="Z28" s="10">
        <v>-2021</v>
      </c>
      <c r="AA28" s="18">
        <f t="shared" si="29"/>
        <v>13902</v>
      </c>
      <c r="AB28" s="18">
        <f t="shared" si="29"/>
        <v>2780</v>
      </c>
      <c r="AC28" s="18">
        <f t="shared" si="29"/>
        <v>10102</v>
      </c>
      <c r="AD28" s="18">
        <f t="shared" si="29"/>
        <v>2021</v>
      </c>
      <c r="AE28" s="10">
        <v>819</v>
      </c>
      <c r="AF28" s="171">
        <v>1503.4597200955825</v>
      </c>
      <c r="AG28" s="11">
        <f>SUM(AA28:AF28)</f>
        <v>31127.459720095583</v>
      </c>
      <c r="AH28" s="195">
        <f>SUM(V28,AA28:AF28)</f>
        <v>266032.45972009556</v>
      </c>
      <c r="AI28" s="11">
        <v>211142</v>
      </c>
      <c r="AJ28" s="11">
        <f>AI28+AF28</f>
        <v>212645.4597200956</v>
      </c>
      <c r="AK28" s="13">
        <f>V28-AI28</f>
        <v>23763</v>
      </c>
      <c r="AL28" s="11">
        <f t="shared" si="20"/>
        <v>53387</v>
      </c>
    </row>
    <row r="29" spans="1:38" ht="16.5" customHeight="1">
      <c r="A29" s="112" t="s">
        <v>281</v>
      </c>
      <c r="B29" s="139">
        <v>615.03</v>
      </c>
      <c r="C29" s="140">
        <f t="shared" si="2"/>
        <v>0.24585760142630425</v>
      </c>
      <c r="D29" s="139">
        <v>181583</v>
      </c>
      <c r="E29" s="141">
        <f t="shared" si="3"/>
        <v>72.58761497779395</v>
      </c>
      <c r="F29" s="139">
        <v>1268</v>
      </c>
      <c r="G29" s="139">
        <v>-9610</v>
      </c>
      <c r="H29" s="139">
        <v>-1922</v>
      </c>
      <c r="I29" s="139">
        <v>-1529</v>
      </c>
      <c r="J29" s="133">
        <f t="shared" si="27"/>
        <v>9610</v>
      </c>
      <c r="K29" s="133">
        <f t="shared" si="27"/>
        <v>1922</v>
      </c>
      <c r="L29" s="133">
        <f t="shared" si="27"/>
        <v>1529</v>
      </c>
      <c r="M29" s="150">
        <v>0</v>
      </c>
      <c r="N29" s="150">
        <v>0</v>
      </c>
      <c r="O29" s="139">
        <f t="shared" si="28"/>
        <v>0</v>
      </c>
      <c r="P29" s="139">
        <f t="shared" si="28"/>
        <v>0</v>
      </c>
      <c r="Q29" s="168">
        <f>SUM(J29:L29,O29:P29)</f>
        <v>13061</v>
      </c>
      <c r="R29" s="184">
        <f t="shared" si="11"/>
        <v>14329</v>
      </c>
      <c r="S29" s="160">
        <f>V29-F29</f>
        <v>248889</v>
      </c>
      <c r="T29" s="160">
        <f>AG29-Q29</f>
        <v>11744.341330113137</v>
      </c>
      <c r="U29" s="191">
        <f>SUM(S29:T29)</f>
        <v>260633.34133011312</v>
      </c>
      <c r="V29" s="139">
        <v>250157</v>
      </c>
      <c r="W29" s="10">
        <v>-17255</v>
      </c>
      <c r="X29" s="10">
        <v>-3451</v>
      </c>
      <c r="Y29" s="10">
        <v>0</v>
      </c>
      <c r="Z29" s="10">
        <v>0</v>
      </c>
      <c r="AA29" s="18">
        <f t="shared" si="29"/>
        <v>17255</v>
      </c>
      <c r="AB29" s="18">
        <f t="shared" si="29"/>
        <v>3451</v>
      </c>
      <c r="AC29" s="18">
        <f t="shared" si="29"/>
        <v>0</v>
      </c>
      <c r="AD29" s="18">
        <f t="shared" si="29"/>
        <v>0</v>
      </c>
      <c r="AE29" s="10">
        <v>1121</v>
      </c>
      <c r="AF29" s="171">
        <v>2978.3413301131386</v>
      </c>
      <c r="AG29" s="11">
        <f>SUM(AA29:AF29)</f>
        <v>24805.341330113137</v>
      </c>
      <c r="AH29" s="195">
        <f>SUM(V29,AA29:AF29)</f>
        <v>274962.3413301131</v>
      </c>
      <c r="AI29" s="11">
        <v>213187</v>
      </c>
      <c r="AJ29" s="11">
        <f>AI29+AF29</f>
        <v>216165.34133011315</v>
      </c>
      <c r="AK29" s="13">
        <f>V29-AI29</f>
        <v>36970</v>
      </c>
      <c r="AL29" s="11">
        <f t="shared" si="20"/>
        <v>58797</v>
      </c>
    </row>
    <row r="30" spans="1:38" ht="25.5">
      <c r="A30" s="148" t="s">
        <v>73</v>
      </c>
      <c r="B30" s="144">
        <v>327.6</v>
      </c>
      <c r="C30" s="145">
        <f t="shared" si="2"/>
        <v>0.2325647432985007</v>
      </c>
      <c r="D30" s="144">
        <v>104011</v>
      </c>
      <c r="E30" s="146">
        <f t="shared" si="3"/>
        <v>73.83788618809632</v>
      </c>
      <c r="F30" s="144">
        <v>2680</v>
      </c>
      <c r="G30" s="144">
        <v>-1034</v>
      </c>
      <c r="H30" s="144">
        <v>-207</v>
      </c>
      <c r="I30" s="144">
        <v>-195</v>
      </c>
      <c r="J30" s="133">
        <f t="shared" si="27"/>
        <v>1034</v>
      </c>
      <c r="K30" s="133">
        <f t="shared" si="27"/>
        <v>207</v>
      </c>
      <c r="L30" s="133">
        <f t="shared" si="27"/>
        <v>195</v>
      </c>
      <c r="M30" s="150">
        <v>-721</v>
      </c>
      <c r="N30" s="150">
        <v>-144</v>
      </c>
      <c r="O30" s="139">
        <f t="shared" si="28"/>
        <v>721</v>
      </c>
      <c r="P30" s="139">
        <f t="shared" si="28"/>
        <v>144</v>
      </c>
      <c r="Q30" s="168">
        <f>SUM(J30:L30,O30:P30)</f>
        <v>2301</v>
      </c>
      <c r="R30" s="184">
        <f t="shared" si="11"/>
        <v>4981</v>
      </c>
      <c r="S30" s="160">
        <f>V30-F30</f>
        <v>138184</v>
      </c>
      <c r="T30" s="160">
        <f>AG30-Q30</f>
        <v>4551.7749888558055</v>
      </c>
      <c r="U30" s="191">
        <f>SUM(S30:T30)</f>
        <v>142735.77498885582</v>
      </c>
      <c r="V30" s="144">
        <v>140864</v>
      </c>
      <c r="W30" s="10">
        <v>-2012</v>
      </c>
      <c r="X30" s="10">
        <v>-402</v>
      </c>
      <c r="Y30" s="10">
        <v>-721</v>
      </c>
      <c r="Z30" s="10">
        <v>-144</v>
      </c>
      <c r="AA30" s="18">
        <f t="shared" si="29"/>
        <v>2012</v>
      </c>
      <c r="AB30" s="18">
        <f t="shared" si="29"/>
        <v>402</v>
      </c>
      <c r="AC30" s="18">
        <f t="shared" si="29"/>
        <v>721</v>
      </c>
      <c r="AD30" s="18">
        <f t="shared" si="29"/>
        <v>144</v>
      </c>
      <c r="AE30" s="10">
        <v>584</v>
      </c>
      <c r="AF30" s="171">
        <v>2989.7749888558055</v>
      </c>
      <c r="AG30" s="11">
        <f>SUM(AA30:AF30)</f>
        <v>6852.7749888558055</v>
      </c>
      <c r="AH30" s="195">
        <f>SUM(V30,AA30:AF30)</f>
        <v>147716.77498885582</v>
      </c>
      <c r="AI30" s="11">
        <v>127259</v>
      </c>
      <c r="AJ30" s="11">
        <f>AI30+AF30</f>
        <v>130248.7749888558</v>
      </c>
      <c r="AK30" s="13">
        <f>V30-AI30</f>
        <v>13605</v>
      </c>
      <c r="AL30" s="11">
        <f t="shared" si="20"/>
        <v>17468</v>
      </c>
    </row>
    <row r="31" spans="1:38" s="15" customFormat="1" ht="16.5" customHeight="1">
      <c r="A31" s="16" t="s">
        <v>282</v>
      </c>
      <c r="B31" s="136">
        <f>SUM(B26:B30)</f>
        <v>2574.936</v>
      </c>
      <c r="C31" s="137">
        <f t="shared" si="2"/>
        <v>0.23548881834718408</v>
      </c>
      <c r="D31" s="136">
        <f>SUM(D26:D30)</f>
        <v>773657</v>
      </c>
      <c r="E31" s="138">
        <f t="shared" si="3"/>
        <v>70.75421398280477</v>
      </c>
      <c r="F31" s="136">
        <f>SUM(F26:F30)</f>
        <v>12854</v>
      </c>
      <c r="G31" s="136">
        <f aca="true" t="shared" si="30" ref="G31:R31">SUM(G26:G30)</f>
        <v>-39968</v>
      </c>
      <c r="H31" s="136">
        <f t="shared" si="30"/>
        <v>-7994</v>
      </c>
      <c r="I31" s="136">
        <f t="shared" si="30"/>
        <v>-4552</v>
      </c>
      <c r="J31" s="136">
        <f t="shared" si="30"/>
        <v>39968</v>
      </c>
      <c r="K31" s="136">
        <f t="shared" si="30"/>
        <v>7994</v>
      </c>
      <c r="L31" s="136">
        <f t="shared" si="30"/>
        <v>4552</v>
      </c>
      <c r="M31" s="136">
        <f>SUM(M26:M30)</f>
        <v>-16178</v>
      </c>
      <c r="N31" s="136">
        <f>SUM(N26:N30)</f>
        <v>-3019</v>
      </c>
      <c r="O31" s="136">
        <f>SUM(O26:O30)</f>
        <v>16178</v>
      </c>
      <c r="P31" s="136">
        <f>SUM(P26:P30)</f>
        <v>3019</v>
      </c>
      <c r="Q31" s="136">
        <f>SUM(Q26:Q30)</f>
        <v>71711</v>
      </c>
      <c r="R31" s="182">
        <f t="shared" si="30"/>
        <v>84565</v>
      </c>
      <c r="S31" s="197">
        <f>SUM(S26:S30)</f>
        <v>1080589</v>
      </c>
      <c r="T31" s="197">
        <f>SUM(T26:T30)</f>
        <v>33819.0471459493</v>
      </c>
      <c r="U31" s="192">
        <f>SUM(U26:U30)</f>
        <v>1114408.0471459492</v>
      </c>
      <c r="V31" s="136">
        <f>SUM(V26:V30)</f>
        <v>1093443</v>
      </c>
      <c r="W31" s="136">
        <f aca="true" t="shared" si="31" ref="W31:AH31">SUM(W26:W30)</f>
        <v>-62730</v>
      </c>
      <c r="X31" s="136">
        <f t="shared" si="31"/>
        <v>-12545</v>
      </c>
      <c r="Y31" s="136">
        <f t="shared" si="31"/>
        <v>-11479</v>
      </c>
      <c r="Z31" s="136">
        <f t="shared" si="31"/>
        <v>-2296</v>
      </c>
      <c r="AA31" s="136">
        <f t="shared" si="31"/>
        <v>62730</v>
      </c>
      <c r="AB31" s="136">
        <f t="shared" si="31"/>
        <v>12545</v>
      </c>
      <c r="AC31" s="136">
        <f t="shared" si="31"/>
        <v>11479</v>
      </c>
      <c r="AD31" s="136">
        <f t="shared" si="31"/>
        <v>2296</v>
      </c>
      <c r="AE31" s="136">
        <f t="shared" si="31"/>
        <v>4483</v>
      </c>
      <c r="AF31" s="136">
        <f t="shared" si="31"/>
        <v>11997.047145949302</v>
      </c>
      <c r="AG31" s="136">
        <f t="shared" si="31"/>
        <v>105530.0471459493</v>
      </c>
      <c r="AH31" s="196">
        <f t="shared" si="31"/>
        <v>1198973.0471459492</v>
      </c>
      <c r="AI31" s="136">
        <f>SUM(AI26:AI30)</f>
        <v>962625</v>
      </c>
      <c r="AJ31" s="136">
        <f>SUM(AJ26:AJ30)</f>
        <v>974622.0471459493</v>
      </c>
      <c r="AK31" s="209">
        <f>SUM(AK26:AK30)</f>
        <v>130818</v>
      </c>
      <c r="AL31" s="136">
        <f>SUM(AL26:AL30)</f>
        <v>224351</v>
      </c>
    </row>
    <row r="32" spans="1:38" ht="24.75" customHeight="1">
      <c r="A32" s="130" t="s">
        <v>76</v>
      </c>
      <c r="B32" s="133">
        <v>539.604</v>
      </c>
      <c r="C32" s="134">
        <f t="shared" si="2"/>
        <v>0.2350171165756396</v>
      </c>
      <c r="D32" s="160">
        <v>175668</v>
      </c>
      <c r="E32" s="135">
        <f t="shared" si="3"/>
        <v>76.5097865001176</v>
      </c>
      <c r="F32" s="133">
        <v>1089</v>
      </c>
      <c r="G32" s="133">
        <v>-4999</v>
      </c>
      <c r="H32" s="133">
        <v>-1000</v>
      </c>
      <c r="I32" s="133">
        <v>-637</v>
      </c>
      <c r="J32" s="133">
        <f aca="true" t="shared" si="32" ref="J32:J37">G32*-1</f>
        <v>4999</v>
      </c>
      <c r="K32" s="133">
        <f aca="true" t="shared" si="33" ref="K32:K37">H32*-1</f>
        <v>1000</v>
      </c>
      <c r="L32" s="133">
        <f aca="true" t="shared" si="34" ref="L32:L37">I32*-1</f>
        <v>637</v>
      </c>
      <c r="M32" s="150">
        <v>0</v>
      </c>
      <c r="N32" s="150">
        <v>0</v>
      </c>
      <c r="O32" s="139">
        <f aca="true" t="shared" si="35" ref="O32:O37">M32*-1</f>
        <v>0</v>
      </c>
      <c r="P32" s="139">
        <f aca="true" t="shared" si="36" ref="P32:P37">N32*-1</f>
        <v>0</v>
      </c>
      <c r="Q32" s="168">
        <f aca="true" t="shared" si="37" ref="Q32:Q37">SUM(J32:L32,O32:P32)</f>
        <v>6636</v>
      </c>
      <c r="R32" s="184">
        <f t="shared" si="11"/>
        <v>7725</v>
      </c>
      <c r="S32" s="160">
        <f aca="true" t="shared" si="38" ref="S32:S37">V32-F32</f>
        <v>228513</v>
      </c>
      <c r="T32" s="160">
        <f aca="true" t="shared" si="39" ref="T32:T37">AG32-Q32</f>
        <v>5264.369728532463</v>
      </c>
      <c r="U32" s="191">
        <f aca="true" t="shared" si="40" ref="U32:U37">SUM(S32:T32)</f>
        <v>233777.36972853247</v>
      </c>
      <c r="V32" s="133">
        <v>229602</v>
      </c>
      <c r="W32" s="10">
        <v>-8184</v>
      </c>
      <c r="X32" s="10">
        <v>-1637</v>
      </c>
      <c r="Y32" s="10">
        <v>0</v>
      </c>
      <c r="Z32" s="10">
        <v>0</v>
      </c>
      <c r="AA32" s="18">
        <f aca="true" t="shared" si="41" ref="AA32:AA37">W32*-1</f>
        <v>8184</v>
      </c>
      <c r="AB32" s="18">
        <f aca="true" t="shared" si="42" ref="AB32:AB37">X32*-1</f>
        <v>1637</v>
      </c>
      <c r="AC32" s="18">
        <f aca="true" t="shared" si="43" ref="AC32:AC37">Y32*-1</f>
        <v>0</v>
      </c>
      <c r="AD32" s="18">
        <f aca="true" t="shared" si="44" ref="AD32:AD37">Z32*-1</f>
        <v>0</v>
      </c>
      <c r="AE32" s="10">
        <v>808</v>
      </c>
      <c r="AF32" s="171">
        <v>1271.3697285324638</v>
      </c>
      <c r="AG32" s="11">
        <f aca="true" t="shared" si="45" ref="AG32:AG42">SUM(AA32:AF32)</f>
        <v>11900.369728532463</v>
      </c>
      <c r="AH32" s="195">
        <f aca="true" t="shared" si="46" ref="AH32:AH37">SUM(V32,AA32:AF32)</f>
        <v>241502.36972853247</v>
      </c>
      <c r="AI32" s="11">
        <v>213516</v>
      </c>
      <c r="AJ32" s="11">
        <f aca="true" t="shared" si="47" ref="AJ32:AJ37">AI32+AF32</f>
        <v>214787.36972853247</v>
      </c>
      <c r="AK32" s="13">
        <f aca="true" t="shared" si="48" ref="AK32:AK37">V32-AI32</f>
        <v>16086</v>
      </c>
      <c r="AL32" s="11">
        <f t="shared" si="20"/>
        <v>26715</v>
      </c>
    </row>
    <row r="33" spans="1:38" ht="16.5" customHeight="1">
      <c r="A33" s="113" t="s">
        <v>283</v>
      </c>
      <c r="B33" s="139">
        <v>1036.854</v>
      </c>
      <c r="C33" s="140">
        <f t="shared" si="2"/>
        <v>0.2220595983089398</v>
      </c>
      <c r="D33" s="139">
        <v>328091</v>
      </c>
      <c r="E33" s="141">
        <f t="shared" si="3"/>
        <v>70.26616637325829</v>
      </c>
      <c r="F33" s="139">
        <v>32997</v>
      </c>
      <c r="G33" s="139">
        <v>-3975</v>
      </c>
      <c r="H33" s="139">
        <v>-795</v>
      </c>
      <c r="I33" s="139">
        <v>-705</v>
      </c>
      <c r="J33" s="133">
        <f t="shared" si="32"/>
        <v>3975</v>
      </c>
      <c r="K33" s="133">
        <f t="shared" si="33"/>
        <v>795</v>
      </c>
      <c r="L33" s="133">
        <f t="shared" si="34"/>
        <v>705</v>
      </c>
      <c r="M33" s="150">
        <v>-750</v>
      </c>
      <c r="N33" s="150">
        <v>-150</v>
      </c>
      <c r="O33" s="139">
        <f t="shared" si="35"/>
        <v>750</v>
      </c>
      <c r="P33" s="139">
        <f t="shared" si="36"/>
        <v>150</v>
      </c>
      <c r="Q33" s="168">
        <f t="shared" si="37"/>
        <v>6375</v>
      </c>
      <c r="R33" s="184">
        <f t="shared" si="11"/>
        <v>39372</v>
      </c>
      <c r="S33" s="160">
        <f t="shared" si="38"/>
        <v>433929</v>
      </c>
      <c r="T33" s="160">
        <f t="shared" si="39"/>
        <v>11575.180182665921</v>
      </c>
      <c r="U33" s="191">
        <f t="shared" si="40"/>
        <v>445504.18018266594</v>
      </c>
      <c r="V33" s="139">
        <v>466926</v>
      </c>
      <c r="W33" s="10">
        <v>-7500</v>
      </c>
      <c r="X33" s="10">
        <v>-1500</v>
      </c>
      <c r="Y33" s="10">
        <v>-750</v>
      </c>
      <c r="Z33" s="10">
        <v>-150</v>
      </c>
      <c r="AA33" s="18">
        <f t="shared" si="41"/>
        <v>7500</v>
      </c>
      <c r="AB33" s="18">
        <f t="shared" si="42"/>
        <v>1500</v>
      </c>
      <c r="AC33" s="18">
        <f t="shared" si="43"/>
        <v>750</v>
      </c>
      <c r="AD33" s="18">
        <f t="shared" si="44"/>
        <v>150</v>
      </c>
      <c r="AE33" s="10">
        <v>4403</v>
      </c>
      <c r="AF33" s="171">
        <v>3647.1801826659193</v>
      </c>
      <c r="AG33" s="11">
        <f t="shared" si="45"/>
        <v>17950.18018266592</v>
      </c>
      <c r="AH33" s="195">
        <f t="shared" si="46"/>
        <v>484876.18018266594</v>
      </c>
      <c r="AI33" s="11">
        <v>389669</v>
      </c>
      <c r="AJ33" s="11">
        <f t="shared" si="47"/>
        <v>393316.18018266594</v>
      </c>
      <c r="AK33" s="13">
        <f t="shared" si="48"/>
        <v>77257</v>
      </c>
      <c r="AL33" s="11">
        <f t="shared" si="20"/>
        <v>91560</v>
      </c>
    </row>
    <row r="34" spans="1:38" ht="16.5" customHeight="1">
      <c r="A34" s="113" t="s">
        <v>74</v>
      </c>
      <c r="B34" s="139">
        <v>557.8949571</v>
      </c>
      <c r="C34" s="140">
        <f t="shared" si="2"/>
        <v>0.23862672142997685</v>
      </c>
      <c r="D34" s="139">
        <v>149798</v>
      </c>
      <c r="E34" s="141">
        <f t="shared" si="3"/>
        <v>64.0726451491484</v>
      </c>
      <c r="F34" s="139">
        <v>2105</v>
      </c>
      <c r="G34" s="139">
        <v>-7522</v>
      </c>
      <c r="H34" s="139">
        <v>-1504</v>
      </c>
      <c r="I34" s="139">
        <v>-1211</v>
      </c>
      <c r="J34" s="133">
        <f t="shared" si="32"/>
        <v>7522</v>
      </c>
      <c r="K34" s="133">
        <f t="shared" si="33"/>
        <v>1504</v>
      </c>
      <c r="L34" s="133">
        <f t="shared" si="34"/>
        <v>1211</v>
      </c>
      <c r="M34" s="150">
        <v>-1144</v>
      </c>
      <c r="N34" s="150">
        <v>-229</v>
      </c>
      <c r="O34" s="139">
        <f t="shared" si="35"/>
        <v>1144</v>
      </c>
      <c r="P34" s="139">
        <f t="shared" si="36"/>
        <v>229</v>
      </c>
      <c r="Q34" s="168">
        <f t="shared" si="37"/>
        <v>11610</v>
      </c>
      <c r="R34" s="184">
        <f t="shared" si="11"/>
        <v>13715</v>
      </c>
      <c r="S34" s="160">
        <f t="shared" si="38"/>
        <v>231689</v>
      </c>
      <c r="T34" s="160">
        <f t="shared" si="39"/>
        <v>11650.632677087604</v>
      </c>
      <c r="U34" s="191">
        <f t="shared" si="40"/>
        <v>243339.63267708762</v>
      </c>
      <c r="V34" s="139">
        <v>233794</v>
      </c>
      <c r="W34" s="10">
        <v>-13575</v>
      </c>
      <c r="X34" s="10">
        <v>-2715</v>
      </c>
      <c r="Y34" s="10">
        <v>-1144</v>
      </c>
      <c r="Z34" s="10">
        <v>-229</v>
      </c>
      <c r="AA34" s="18">
        <f t="shared" si="41"/>
        <v>13575</v>
      </c>
      <c r="AB34" s="18">
        <f t="shared" si="42"/>
        <v>2715</v>
      </c>
      <c r="AC34" s="18">
        <f t="shared" si="43"/>
        <v>1144</v>
      </c>
      <c r="AD34" s="18">
        <f t="shared" si="44"/>
        <v>229</v>
      </c>
      <c r="AE34" s="10">
        <v>806</v>
      </c>
      <c r="AF34" s="171">
        <v>4791.632677087604</v>
      </c>
      <c r="AG34" s="11">
        <f t="shared" si="45"/>
        <v>23260.632677087604</v>
      </c>
      <c r="AH34" s="195">
        <f t="shared" si="46"/>
        <v>257054.63267708762</v>
      </c>
      <c r="AI34" s="11">
        <v>214849</v>
      </c>
      <c r="AJ34" s="11">
        <f t="shared" si="47"/>
        <v>219640.63267708762</v>
      </c>
      <c r="AK34" s="13">
        <f t="shared" si="48"/>
        <v>18945</v>
      </c>
      <c r="AL34" s="11">
        <f t="shared" si="20"/>
        <v>37414</v>
      </c>
    </row>
    <row r="35" spans="1:38" ht="25.5">
      <c r="A35" s="110" t="s">
        <v>75</v>
      </c>
      <c r="B35" s="139">
        <v>889.2</v>
      </c>
      <c r="C35" s="140">
        <f t="shared" si="2"/>
        <v>0.21788510309846731</v>
      </c>
      <c r="D35" s="139">
        <v>303404</v>
      </c>
      <c r="E35" s="141">
        <f t="shared" si="3"/>
        <v>74.34459269060658</v>
      </c>
      <c r="F35" s="139">
        <v>8722</v>
      </c>
      <c r="G35" s="139">
        <v>-2045</v>
      </c>
      <c r="H35" s="139">
        <v>-409</v>
      </c>
      <c r="I35" s="139">
        <v>-354</v>
      </c>
      <c r="J35" s="133">
        <f t="shared" si="32"/>
        <v>2045</v>
      </c>
      <c r="K35" s="133">
        <f t="shared" si="33"/>
        <v>409</v>
      </c>
      <c r="L35" s="133">
        <f t="shared" si="34"/>
        <v>354</v>
      </c>
      <c r="M35" s="150">
        <v>-1526</v>
      </c>
      <c r="N35" s="150">
        <v>-305</v>
      </c>
      <c r="O35" s="139">
        <f t="shared" si="35"/>
        <v>1526</v>
      </c>
      <c r="P35" s="139">
        <f t="shared" si="36"/>
        <v>305</v>
      </c>
      <c r="Q35" s="168">
        <f t="shared" si="37"/>
        <v>4639</v>
      </c>
      <c r="R35" s="184">
        <f t="shared" si="11"/>
        <v>13361</v>
      </c>
      <c r="S35" s="160">
        <f t="shared" si="38"/>
        <v>399383</v>
      </c>
      <c r="T35" s="160">
        <f t="shared" si="39"/>
        <v>6481.805685657862</v>
      </c>
      <c r="U35" s="191">
        <f t="shared" si="40"/>
        <v>405864.8056856579</v>
      </c>
      <c r="V35" s="139">
        <v>408105</v>
      </c>
      <c r="W35" s="10">
        <v>-3816</v>
      </c>
      <c r="X35" s="10">
        <v>-763</v>
      </c>
      <c r="Y35" s="10">
        <v>-1526</v>
      </c>
      <c r="Z35" s="10">
        <v>-305</v>
      </c>
      <c r="AA35" s="18">
        <f t="shared" si="41"/>
        <v>3816</v>
      </c>
      <c r="AB35" s="18">
        <f t="shared" si="42"/>
        <v>763</v>
      </c>
      <c r="AC35" s="18">
        <f t="shared" si="43"/>
        <v>1526</v>
      </c>
      <c r="AD35" s="18">
        <f t="shared" si="44"/>
        <v>305</v>
      </c>
      <c r="AE35" s="10">
        <v>2343</v>
      </c>
      <c r="AF35" s="171">
        <v>2367.8056856578614</v>
      </c>
      <c r="AG35" s="11">
        <f t="shared" si="45"/>
        <v>11120.805685657862</v>
      </c>
      <c r="AH35" s="195">
        <f t="shared" si="46"/>
        <v>419225.80568565783</v>
      </c>
      <c r="AI35" s="11">
        <v>365969</v>
      </c>
      <c r="AJ35" s="11">
        <f t="shared" si="47"/>
        <v>368336.80568565783</v>
      </c>
      <c r="AK35" s="13">
        <f t="shared" si="48"/>
        <v>42136</v>
      </c>
      <c r="AL35" s="11">
        <f t="shared" si="20"/>
        <v>50889</v>
      </c>
    </row>
    <row r="36" spans="1:38" ht="12.75">
      <c r="A36" s="112" t="s">
        <v>284</v>
      </c>
      <c r="B36" s="139">
        <v>667.641</v>
      </c>
      <c r="C36" s="140">
        <f t="shared" si="2"/>
        <v>0.23835978835978835</v>
      </c>
      <c r="D36" s="139">
        <v>217251</v>
      </c>
      <c r="E36" s="141">
        <f t="shared" si="3"/>
        <v>77.56249598354862</v>
      </c>
      <c r="F36" s="139">
        <v>775</v>
      </c>
      <c r="G36" s="139">
        <v>-1158</v>
      </c>
      <c r="H36" s="139">
        <v>-232</v>
      </c>
      <c r="I36" s="139">
        <v>-202</v>
      </c>
      <c r="J36" s="133">
        <f t="shared" si="32"/>
        <v>1158</v>
      </c>
      <c r="K36" s="133">
        <f t="shared" si="33"/>
        <v>232</v>
      </c>
      <c r="L36" s="133">
        <f t="shared" si="34"/>
        <v>202</v>
      </c>
      <c r="M36" s="150">
        <v>-750</v>
      </c>
      <c r="N36" s="150">
        <v>-150</v>
      </c>
      <c r="O36" s="139">
        <f t="shared" si="35"/>
        <v>750</v>
      </c>
      <c r="P36" s="139">
        <f t="shared" si="36"/>
        <v>150</v>
      </c>
      <c r="Q36" s="168">
        <f t="shared" si="37"/>
        <v>2492</v>
      </c>
      <c r="R36" s="184">
        <f t="shared" si="11"/>
        <v>3267</v>
      </c>
      <c r="S36" s="160">
        <f t="shared" si="38"/>
        <v>279323</v>
      </c>
      <c r="T36" s="160">
        <f t="shared" si="39"/>
        <v>7233.379173181307</v>
      </c>
      <c r="U36" s="191">
        <f t="shared" si="40"/>
        <v>286556.3791731813</v>
      </c>
      <c r="V36" s="139">
        <v>280098</v>
      </c>
      <c r="W36" s="10">
        <v>-2171</v>
      </c>
      <c r="X36" s="10">
        <v>-434</v>
      </c>
      <c r="Y36" s="10">
        <v>-750</v>
      </c>
      <c r="Z36" s="10">
        <v>-150</v>
      </c>
      <c r="AA36" s="18">
        <f t="shared" si="41"/>
        <v>2171</v>
      </c>
      <c r="AB36" s="18">
        <f t="shared" si="42"/>
        <v>434</v>
      </c>
      <c r="AC36" s="18">
        <f t="shared" si="43"/>
        <v>750</v>
      </c>
      <c r="AD36" s="18">
        <f t="shared" si="44"/>
        <v>150</v>
      </c>
      <c r="AE36" s="10">
        <v>3138</v>
      </c>
      <c r="AF36" s="171">
        <v>3082.3791731813067</v>
      </c>
      <c r="AG36" s="11">
        <f t="shared" si="45"/>
        <v>9725.379173181307</v>
      </c>
      <c r="AH36" s="195">
        <f t="shared" si="46"/>
        <v>289823.3791731813</v>
      </c>
      <c r="AI36" s="11">
        <v>256905</v>
      </c>
      <c r="AJ36" s="11">
        <f t="shared" si="47"/>
        <v>259987.3791731813</v>
      </c>
      <c r="AK36" s="13">
        <f t="shared" si="48"/>
        <v>23193</v>
      </c>
      <c r="AL36" s="11">
        <f t="shared" si="20"/>
        <v>29836</v>
      </c>
    </row>
    <row r="37" spans="1:38" ht="16.5" customHeight="1">
      <c r="A37" s="143" t="s">
        <v>285</v>
      </c>
      <c r="B37" s="144">
        <v>565.5</v>
      </c>
      <c r="C37" s="145">
        <f t="shared" si="2"/>
        <v>0.2551100965854495</v>
      </c>
      <c r="D37" s="144">
        <v>174361</v>
      </c>
      <c r="E37" s="146">
        <f t="shared" si="3"/>
        <v>78.65826976257392</v>
      </c>
      <c r="F37" s="144">
        <v>4934</v>
      </c>
      <c r="G37" s="144">
        <v>-2291</v>
      </c>
      <c r="H37" s="144">
        <v>-458</v>
      </c>
      <c r="I37" s="144">
        <v>-430</v>
      </c>
      <c r="J37" s="133">
        <f t="shared" si="32"/>
        <v>2291</v>
      </c>
      <c r="K37" s="133">
        <f t="shared" si="33"/>
        <v>458</v>
      </c>
      <c r="L37" s="133">
        <f t="shared" si="34"/>
        <v>430</v>
      </c>
      <c r="M37" s="150">
        <v>-425</v>
      </c>
      <c r="N37" s="150">
        <v>-85</v>
      </c>
      <c r="O37" s="139">
        <f t="shared" si="35"/>
        <v>425</v>
      </c>
      <c r="P37" s="139">
        <f t="shared" si="36"/>
        <v>85</v>
      </c>
      <c r="Q37" s="168">
        <f t="shared" si="37"/>
        <v>3689</v>
      </c>
      <c r="R37" s="184">
        <f t="shared" si="11"/>
        <v>8623</v>
      </c>
      <c r="S37" s="160">
        <f t="shared" si="38"/>
        <v>216735</v>
      </c>
      <c r="T37" s="160">
        <f t="shared" si="39"/>
        <v>8940.703820077146</v>
      </c>
      <c r="U37" s="191">
        <f t="shared" si="40"/>
        <v>225675.70382007715</v>
      </c>
      <c r="V37" s="144">
        <v>221669</v>
      </c>
      <c r="W37" s="10">
        <v>-4443</v>
      </c>
      <c r="X37" s="10">
        <v>-888</v>
      </c>
      <c r="Y37" s="10">
        <v>-425</v>
      </c>
      <c r="Z37" s="10">
        <v>-85</v>
      </c>
      <c r="AA37" s="18">
        <f t="shared" si="41"/>
        <v>4443</v>
      </c>
      <c r="AB37" s="18">
        <f t="shared" si="42"/>
        <v>888</v>
      </c>
      <c r="AC37" s="18">
        <f t="shared" si="43"/>
        <v>425</v>
      </c>
      <c r="AD37" s="18">
        <f t="shared" si="44"/>
        <v>85</v>
      </c>
      <c r="AE37" s="10">
        <v>1470</v>
      </c>
      <c r="AF37" s="171">
        <v>5318.703820077146</v>
      </c>
      <c r="AG37" s="11">
        <f t="shared" si="45"/>
        <v>12629.703820077146</v>
      </c>
      <c r="AH37" s="195">
        <f t="shared" si="46"/>
        <v>234298.70382007715</v>
      </c>
      <c r="AI37" s="11">
        <v>206843</v>
      </c>
      <c r="AJ37" s="11">
        <f t="shared" si="47"/>
        <v>212161.70382007715</v>
      </c>
      <c r="AK37" s="13">
        <f t="shared" si="48"/>
        <v>14826</v>
      </c>
      <c r="AL37" s="11">
        <f t="shared" si="20"/>
        <v>22137</v>
      </c>
    </row>
    <row r="38" spans="1:38" s="15" customFormat="1" ht="16.5" customHeight="1">
      <c r="A38" s="16" t="s">
        <v>51</v>
      </c>
      <c r="B38" s="136">
        <f>SUM(B32:B37)</f>
        <v>4256.6939571</v>
      </c>
      <c r="C38" s="137">
        <f t="shared" si="2"/>
        <v>0.23131767395720235</v>
      </c>
      <c r="D38" s="136">
        <f>SUM(D32:D37)</f>
        <v>1348573</v>
      </c>
      <c r="E38" s="138">
        <f t="shared" si="3"/>
        <v>73.28428415699649</v>
      </c>
      <c r="F38" s="136">
        <f>SUM(F32:F37)</f>
        <v>50622</v>
      </c>
      <c r="G38" s="136">
        <f aca="true" t="shared" si="49" ref="G38:R38">SUM(G32:G37)</f>
        <v>-21990</v>
      </c>
      <c r="H38" s="136">
        <f t="shared" si="49"/>
        <v>-4398</v>
      </c>
      <c r="I38" s="136">
        <f t="shared" si="49"/>
        <v>-3539</v>
      </c>
      <c r="J38" s="136">
        <f t="shared" si="49"/>
        <v>21990</v>
      </c>
      <c r="K38" s="136">
        <f t="shared" si="49"/>
        <v>4398</v>
      </c>
      <c r="L38" s="136">
        <f t="shared" si="49"/>
        <v>3539</v>
      </c>
      <c r="M38" s="136">
        <f>SUM(M32:M37)</f>
        <v>-4595</v>
      </c>
      <c r="N38" s="136">
        <f>SUM(N32:N37)</f>
        <v>-919</v>
      </c>
      <c r="O38" s="136">
        <f>SUM(O32:O37)</f>
        <v>4595</v>
      </c>
      <c r="P38" s="136">
        <f>SUM(P32:P37)</f>
        <v>919</v>
      </c>
      <c r="Q38" s="136">
        <f>SUM(Q32:Q37)</f>
        <v>35441</v>
      </c>
      <c r="R38" s="182">
        <f t="shared" si="49"/>
        <v>86063</v>
      </c>
      <c r="S38" s="197">
        <f aca="true" t="shared" si="50" ref="S38:AL38">SUM(S32:S37)</f>
        <v>1789572</v>
      </c>
      <c r="T38" s="197">
        <f t="shared" si="50"/>
        <v>51146.07126720231</v>
      </c>
      <c r="U38" s="192">
        <f t="shared" si="50"/>
        <v>1840718.0712672023</v>
      </c>
      <c r="V38" s="136">
        <f t="shared" si="50"/>
        <v>1840194</v>
      </c>
      <c r="W38" s="136">
        <f t="shared" si="50"/>
        <v>-39689</v>
      </c>
      <c r="X38" s="136">
        <f t="shared" si="50"/>
        <v>-7937</v>
      </c>
      <c r="Y38" s="136">
        <f t="shared" si="50"/>
        <v>-4595</v>
      </c>
      <c r="Z38" s="136">
        <f t="shared" si="50"/>
        <v>-919</v>
      </c>
      <c r="AA38" s="136">
        <f t="shared" si="50"/>
        <v>39689</v>
      </c>
      <c r="AB38" s="136">
        <f t="shared" si="50"/>
        <v>7937</v>
      </c>
      <c r="AC38" s="136">
        <f t="shared" si="50"/>
        <v>4595</v>
      </c>
      <c r="AD38" s="136">
        <f t="shared" si="50"/>
        <v>919</v>
      </c>
      <c r="AE38" s="136">
        <f t="shared" si="50"/>
        <v>12968</v>
      </c>
      <c r="AF38" s="136">
        <f t="shared" si="50"/>
        <v>20479.0712672023</v>
      </c>
      <c r="AG38" s="136">
        <f t="shared" si="50"/>
        <v>86587.07126720231</v>
      </c>
      <c r="AH38" s="196">
        <f t="shared" si="50"/>
        <v>1926781.0712672023</v>
      </c>
      <c r="AI38" s="136">
        <f t="shared" si="50"/>
        <v>1647751</v>
      </c>
      <c r="AJ38" s="136">
        <f t="shared" si="50"/>
        <v>1668230.0712672023</v>
      </c>
      <c r="AK38" s="209">
        <f t="shared" si="50"/>
        <v>192443</v>
      </c>
      <c r="AL38" s="136">
        <f t="shared" si="50"/>
        <v>258551</v>
      </c>
    </row>
    <row r="39" spans="1:38" ht="16.5" customHeight="1">
      <c r="A39" s="149" t="s">
        <v>50</v>
      </c>
      <c r="B39" s="150">
        <v>573</v>
      </c>
      <c r="C39" s="151">
        <f t="shared" si="2"/>
        <v>0.1343704638243288</v>
      </c>
      <c r="D39" s="150">
        <v>328437</v>
      </c>
      <c r="E39" s="152">
        <f t="shared" si="3"/>
        <v>77.0196021414853</v>
      </c>
      <c r="F39" s="150">
        <v>6560</v>
      </c>
      <c r="G39" s="150">
        <v>-45686</v>
      </c>
      <c r="H39" s="150">
        <v>-9137</v>
      </c>
      <c r="I39" s="150">
        <v>-8019</v>
      </c>
      <c r="J39" s="133">
        <f>G39*-1</f>
        <v>45686</v>
      </c>
      <c r="K39" s="133">
        <f>H39*-1</f>
        <v>9137</v>
      </c>
      <c r="L39" s="133">
        <f>I39*-1</f>
        <v>8019</v>
      </c>
      <c r="M39" s="150">
        <v>0</v>
      </c>
      <c r="N39" s="150">
        <v>0</v>
      </c>
      <c r="O39" s="150"/>
      <c r="P39" s="150"/>
      <c r="Q39" s="168">
        <f>SUM(J39:L39,O39:P39)</f>
        <v>62842</v>
      </c>
      <c r="R39" s="184">
        <f t="shared" si="11"/>
        <v>69402</v>
      </c>
      <c r="S39" s="160">
        <f>V39-F39</f>
        <v>419873</v>
      </c>
      <c r="T39" s="160">
        <f>AG39-Q39</f>
        <v>47498</v>
      </c>
      <c r="U39" s="191">
        <f>SUM(S39:T39)</f>
        <v>467371</v>
      </c>
      <c r="V39" s="150">
        <v>426433</v>
      </c>
      <c r="W39" s="10">
        <v>-85784</v>
      </c>
      <c r="X39" s="10">
        <v>-17156</v>
      </c>
      <c r="AA39" s="18">
        <f>W39*-1</f>
        <v>85784</v>
      </c>
      <c r="AB39" s="18">
        <f>X39*-1</f>
        <v>17156</v>
      </c>
      <c r="AC39" s="18">
        <f>Y39*-1</f>
        <v>0</v>
      </c>
      <c r="AD39" s="18">
        <f>Z39*-1</f>
        <v>0</v>
      </c>
      <c r="AE39" s="10">
        <v>4937</v>
      </c>
      <c r="AF39" s="171">
        <v>2463</v>
      </c>
      <c r="AG39" s="11">
        <f t="shared" si="45"/>
        <v>110340</v>
      </c>
      <c r="AH39" s="195">
        <f>SUM(V39,AA39:AF39)</f>
        <v>536773</v>
      </c>
      <c r="AI39" s="11">
        <v>320975</v>
      </c>
      <c r="AJ39" s="11">
        <f>AI39+AF39</f>
        <v>323438</v>
      </c>
      <c r="AK39" s="13">
        <f>V39-AI39</f>
        <v>105458</v>
      </c>
      <c r="AL39" s="11">
        <f t="shared" si="20"/>
        <v>213335</v>
      </c>
    </row>
    <row r="40" spans="1:38" s="15" customFormat="1" ht="16.5" customHeight="1">
      <c r="A40" s="16" t="s">
        <v>286</v>
      </c>
      <c r="B40" s="136">
        <f>SUM(B39)</f>
        <v>573</v>
      </c>
      <c r="C40" s="137">
        <f t="shared" si="2"/>
        <v>0.1343704638243288</v>
      </c>
      <c r="D40" s="136">
        <f>SUM(D39)</f>
        <v>328437</v>
      </c>
      <c r="E40" s="138">
        <f t="shared" si="3"/>
        <v>77.0196021414853</v>
      </c>
      <c r="F40" s="136">
        <f>SUM(F39)</f>
        <v>6560</v>
      </c>
      <c r="G40" s="136">
        <f aca="true" t="shared" si="51" ref="G40:R40">SUM(G39)</f>
        <v>-45686</v>
      </c>
      <c r="H40" s="136">
        <f t="shared" si="51"/>
        <v>-9137</v>
      </c>
      <c r="I40" s="136">
        <f t="shared" si="51"/>
        <v>-8019</v>
      </c>
      <c r="J40" s="136">
        <f t="shared" si="51"/>
        <v>45686</v>
      </c>
      <c r="K40" s="136">
        <f t="shared" si="51"/>
        <v>9137</v>
      </c>
      <c r="L40" s="136">
        <f t="shared" si="51"/>
        <v>8019</v>
      </c>
      <c r="M40" s="136">
        <f>SUM(M39)</f>
        <v>0</v>
      </c>
      <c r="N40" s="136">
        <f>SUM(N39)</f>
        <v>0</v>
      </c>
      <c r="O40" s="136">
        <f>SUM(O39)</f>
        <v>0</v>
      </c>
      <c r="P40" s="136">
        <f>SUM(P39)</f>
        <v>0</v>
      </c>
      <c r="Q40" s="136">
        <f>SUM(Q39)</f>
        <v>62842</v>
      </c>
      <c r="R40" s="182">
        <f t="shared" si="51"/>
        <v>69402</v>
      </c>
      <c r="S40" s="197">
        <f>SUM(S39)</f>
        <v>419873</v>
      </c>
      <c r="T40" s="197">
        <f>SUM(T39)</f>
        <v>47498</v>
      </c>
      <c r="U40" s="192">
        <f>SUM(U39)</f>
        <v>467371</v>
      </c>
      <c r="V40" s="136">
        <f>SUM(V39)</f>
        <v>426433</v>
      </c>
      <c r="W40" s="136">
        <f aca="true" t="shared" si="52" ref="W40:AH40">SUM(W39)</f>
        <v>-85784</v>
      </c>
      <c r="X40" s="136">
        <f t="shared" si="52"/>
        <v>-17156</v>
      </c>
      <c r="Y40" s="136">
        <f t="shared" si="52"/>
        <v>0</v>
      </c>
      <c r="Z40" s="136">
        <f t="shared" si="52"/>
        <v>0</v>
      </c>
      <c r="AA40" s="136">
        <f t="shared" si="52"/>
        <v>85784</v>
      </c>
      <c r="AB40" s="136">
        <f t="shared" si="52"/>
        <v>17156</v>
      </c>
      <c r="AC40" s="136">
        <f t="shared" si="52"/>
        <v>0</v>
      </c>
      <c r="AD40" s="136">
        <f t="shared" si="52"/>
        <v>0</v>
      </c>
      <c r="AE40" s="136">
        <f t="shared" si="52"/>
        <v>4937</v>
      </c>
      <c r="AF40" s="136">
        <f t="shared" si="52"/>
        <v>2463</v>
      </c>
      <c r="AG40" s="136">
        <f t="shared" si="52"/>
        <v>110340</v>
      </c>
      <c r="AH40" s="196">
        <f t="shared" si="52"/>
        <v>536773</v>
      </c>
      <c r="AI40" s="136">
        <f>SUM(AI39)</f>
        <v>320975</v>
      </c>
      <c r="AJ40" s="136">
        <f>SUM(AJ39)</f>
        <v>323438</v>
      </c>
      <c r="AK40" s="209">
        <f>SUM(AK39)</f>
        <v>105458</v>
      </c>
      <c r="AL40" s="136">
        <f>SUM(AL39)</f>
        <v>213335</v>
      </c>
    </row>
    <row r="41" spans="1:38" s="15" customFormat="1" ht="21" customHeight="1">
      <c r="A41" s="153" t="s">
        <v>62</v>
      </c>
      <c r="B41" s="139">
        <v>1099.8</v>
      </c>
      <c r="C41" s="140">
        <f t="shared" si="2"/>
        <v>0.13598208666601547</v>
      </c>
      <c r="D41" s="139">
        <v>200779</v>
      </c>
      <c r="E41" s="141">
        <f t="shared" si="3"/>
        <v>24.82482940417887</v>
      </c>
      <c r="F41" s="139">
        <v>277356</v>
      </c>
      <c r="G41" s="150"/>
      <c r="H41" s="150"/>
      <c r="I41" s="150"/>
      <c r="J41" s="133">
        <f aca="true" t="shared" si="53" ref="J41:L42">G41*-1</f>
        <v>0</v>
      </c>
      <c r="K41" s="133">
        <f t="shared" si="53"/>
        <v>0</v>
      </c>
      <c r="L41" s="133">
        <f t="shared" si="53"/>
        <v>0</v>
      </c>
      <c r="M41" s="150"/>
      <c r="N41" s="150"/>
      <c r="O41" s="150"/>
      <c r="P41" s="150"/>
      <c r="Q41" s="168">
        <f>SUM(J41:L41,O41:P41)</f>
        <v>0</v>
      </c>
      <c r="R41" s="184">
        <f t="shared" si="11"/>
        <v>277356</v>
      </c>
      <c r="S41" s="160">
        <f>V41-F41</f>
        <v>531427</v>
      </c>
      <c r="T41" s="160">
        <f>AG41-Q41</f>
        <v>8082</v>
      </c>
      <c r="U41" s="191">
        <f>SUM(S41:T41)</f>
        <v>539509</v>
      </c>
      <c r="V41" s="139">
        <v>808783</v>
      </c>
      <c r="AA41" s="18">
        <f aca="true" t="shared" si="54" ref="AA41:AD42">W41*-1</f>
        <v>0</v>
      </c>
      <c r="AB41" s="18">
        <f t="shared" si="54"/>
        <v>0</v>
      </c>
      <c r="AC41" s="18">
        <f t="shared" si="54"/>
        <v>0</v>
      </c>
      <c r="AD41" s="18">
        <f t="shared" si="54"/>
        <v>0</v>
      </c>
      <c r="AF41" s="171">
        <v>8082</v>
      </c>
      <c r="AG41" s="11">
        <f t="shared" si="45"/>
        <v>8082</v>
      </c>
      <c r="AH41" s="195">
        <f>SUM(V41,AA41:AF41)</f>
        <v>816865</v>
      </c>
      <c r="AI41" s="11">
        <v>598826</v>
      </c>
      <c r="AJ41" s="11">
        <f>AI41+AF41</f>
        <v>606908</v>
      </c>
      <c r="AK41" s="13">
        <f>V41-AI41</f>
        <v>209957</v>
      </c>
      <c r="AL41" s="11">
        <f t="shared" si="20"/>
        <v>209957</v>
      </c>
    </row>
    <row r="42" spans="1:38" s="15" customFormat="1" ht="25.5">
      <c r="A42" s="154" t="s">
        <v>289</v>
      </c>
      <c r="B42" s="139">
        <v>253.8</v>
      </c>
      <c r="C42" s="140">
        <f t="shared" si="2"/>
        <v>0.2163221819731515</v>
      </c>
      <c r="D42" s="139">
        <v>44372</v>
      </c>
      <c r="E42" s="141">
        <f t="shared" si="3"/>
        <v>37.819731515022376</v>
      </c>
      <c r="F42" s="139">
        <v>34000</v>
      </c>
      <c r="G42" s="150"/>
      <c r="H42" s="150"/>
      <c r="I42" s="150"/>
      <c r="J42" s="133">
        <f t="shared" si="53"/>
        <v>0</v>
      </c>
      <c r="K42" s="133">
        <f t="shared" si="53"/>
        <v>0</v>
      </c>
      <c r="L42" s="133">
        <f t="shared" si="53"/>
        <v>0</v>
      </c>
      <c r="M42" s="150"/>
      <c r="N42" s="150"/>
      <c r="O42" s="150"/>
      <c r="P42" s="150"/>
      <c r="Q42" s="168">
        <f>SUM(J42:L42,O42:P42)</f>
        <v>0</v>
      </c>
      <c r="R42" s="184">
        <f t="shared" si="11"/>
        <v>34000</v>
      </c>
      <c r="S42" s="160">
        <f>V42-F42</f>
        <v>83325</v>
      </c>
      <c r="T42" s="160">
        <f>AG42-Q42</f>
        <v>1692</v>
      </c>
      <c r="U42" s="191">
        <f>SUM(S42:T42)</f>
        <v>85017</v>
      </c>
      <c r="V42" s="139">
        <v>117325</v>
      </c>
      <c r="AA42" s="18">
        <f t="shared" si="54"/>
        <v>0</v>
      </c>
      <c r="AB42" s="18">
        <f t="shared" si="54"/>
        <v>0</v>
      </c>
      <c r="AC42" s="18">
        <f t="shared" si="54"/>
        <v>0</v>
      </c>
      <c r="AD42" s="18">
        <f t="shared" si="54"/>
        <v>0</v>
      </c>
      <c r="AF42" s="171">
        <v>1692</v>
      </c>
      <c r="AG42" s="11">
        <f t="shared" si="45"/>
        <v>1692</v>
      </c>
      <c r="AH42" s="195">
        <f>SUM(V42,AA42:AF42)</f>
        <v>119017</v>
      </c>
      <c r="AI42" s="11">
        <v>90697</v>
      </c>
      <c r="AJ42" s="11">
        <f>AI42+AF42</f>
        <v>92389</v>
      </c>
      <c r="AK42" s="13">
        <f>V42-AI42</f>
        <v>26628</v>
      </c>
      <c r="AL42" s="11">
        <f t="shared" si="20"/>
        <v>26628</v>
      </c>
    </row>
    <row r="43" spans="1:38" s="15" customFormat="1" ht="16.5" customHeight="1">
      <c r="A43" s="16" t="s">
        <v>291</v>
      </c>
      <c r="B43" s="136">
        <f>SUM(B41:B42)</f>
        <v>1353.6</v>
      </c>
      <c r="C43" s="155">
        <f t="shared" si="2"/>
        <v>0.14616005908598134</v>
      </c>
      <c r="D43" s="136">
        <f>SUM(D41:D42)</f>
        <v>245151</v>
      </c>
      <c r="E43" s="156">
        <f t="shared" si="3"/>
        <v>26.471102722360673</v>
      </c>
      <c r="F43" s="136">
        <f>SUM(F41:F42)</f>
        <v>311356</v>
      </c>
      <c r="G43" s="136">
        <f aca="true" t="shared" si="55" ref="G43:R43">SUM(G41:G42)</f>
        <v>0</v>
      </c>
      <c r="H43" s="136">
        <f t="shared" si="55"/>
        <v>0</v>
      </c>
      <c r="I43" s="136">
        <f t="shared" si="55"/>
        <v>0</v>
      </c>
      <c r="J43" s="136">
        <f t="shared" si="55"/>
        <v>0</v>
      </c>
      <c r="K43" s="136">
        <f t="shared" si="55"/>
        <v>0</v>
      </c>
      <c r="L43" s="136">
        <f t="shared" si="55"/>
        <v>0</v>
      </c>
      <c r="M43" s="136">
        <f>SUM(M41:M42)</f>
        <v>0</v>
      </c>
      <c r="N43" s="136">
        <f>SUM(N41:N42)</f>
        <v>0</v>
      </c>
      <c r="O43" s="136">
        <f>SUM(O41:O42)</f>
        <v>0</v>
      </c>
      <c r="P43" s="136">
        <f>SUM(P41:P42)</f>
        <v>0</v>
      </c>
      <c r="Q43" s="136">
        <f>SUM(Q41:Q42)</f>
        <v>0</v>
      </c>
      <c r="R43" s="182">
        <f t="shared" si="55"/>
        <v>311356</v>
      </c>
      <c r="S43" s="197">
        <f>SUM(S41:S42)</f>
        <v>614752</v>
      </c>
      <c r="T43" s="197">
        <f>SUM(T41:T42)</f>
        <v>9774</v>
      </c>
      <c r="U43" s="192">
        <f>SUM(U41:U42)</f>
        <v>624526</v>
      </c>
      <c r="V43" s="136">
        <f>SUM(V41:V42)</f>
        <v>926108</v>
      </c>
      <c r="W43" s="136">
        <f aca="true" t="shared" si="56" ref="W43:AH43">SUM(W41:W42)</f>
        <v>0</v>
      </c>
      <c r="X43" s="136">
        <f t="shared" si="56"/>
        <v>0</v>
      </c>
      <c r="Y43" s="136">
        <f t="shared" si="56"/>
        <v>0</v>
      </c>
      <c r="Z43" s="136">
        <f t="shared" si="56"/>
        <v>0</v>
      </c>
      <c r="AA43" s="136">
        <f t="shared" si="56"/>
        <v>0</v>
      </c>
      <c r="AB43" s="136">
        <f t="shared" si="56"/>
        <v>0</v>
      </c>
      <c r="AC43" s="136">
        <f t="shared" si="56"/>
        <v>0</v>
      </c>
      <c r="AD43" s="136">
        <f t="shared" si="56"/>
        <v>0</v>
      </c>
      <c r="AE43" s="136">
        <f t="shared" si="56"/>
        <v>0</v>
      </c>
      <c r="AF43" s="136">
        <f t="shared" si="56"/>
        <v>9774</v>
      </c>
      <c r="AG43" s="136">
        <f t="shared" si="56"/>
        <v>9774</v>
      </c>
      <c r="AH43" s="196">
        <f t="shared" si="56"/>
        <v>935882</v>
      </c>
      <c r="AI43" s="136">
        <f>SUM(AI41:AI42)</f>
        <v>689523</v>
      </c>
      <c r="AJ43" s="136">
        <f>SUM(AJ41:AJ42)</f>
        <v>699297</v>
      </c>
      <c r="AK43" s="209">
        <f>SUM(AK41:AK42)</f>
        <v>236585</v>
      </c>
      <c r="AL43" s="136">
        <f>SUM(AL41:AL42)</f>
        <v>236585</v>
      </c>
    </row>
    <row r="44" spans="1:38" s="17" customFormat="1" ht="24" customHeight="1">
      <c r="A44" s="157" t="s">
        <v>53</v>
      </c>
      <c r="B44" s="136" t="e">
        <f>SUM(B40,B38,B31,B25,B10,B43)</f>
        <v>#REF!</v>
      </c>
      <c r="C44" s="137" t="e">
        <f t="shared" si="2"/>
        <v>#REF!</v>
      </c>
      <c r="D44" s="136">
        <f>SUM(D40,D38,D31,D25,D10,D43)</f>
        <v>4915139</v>
      </c>
      <c r="E44" s="138">
        <f t="shared" si="3"/>
        <v>54.52977635436097</v>
      </c>
      <c r="F44" s="197">
        <f>SUM(F40,F38,F31,F25,F10,F43,F8)</f>
        <v>931544</v>
      </c>
      <c r="G44" s="136">
        <f aca="true" t="shared" si="57" ref="G44:R44">SUM(G40,G38,G31,G25,G10,G43,G8)</f>
        <v>0</v>
      </c>
      <c r="H44" s="136">
        <f t="shared" si="57"/>
        <v>0</v>
      </c>
      <c r="I44" s="136">
        <f t="shared" si="57"/>
        <v>0</v>
      </c>
      <c r="J44" s="136">
        <f t="shared" si="57"/>
        <v>0</v>
      </c>
      <c r="K44" s="136">
        <f t="shared" si="57"/>
        <v>0</v>
      </c>
      <c r="L44" s="136">
        <f t="shared" si="57"/>
        <v>0</v>
      </c>
      <c r="M44" s="136">
        <f t="shared" si="57"/>
        <v>0</v>
      </c>
      <c r="N44" s="136">
        <f t="shared" si="57"/>
        <v>0</v>
      </c>
      <c r="O44" s="136">
        <f t="shared" si="57"/>
        <v>0</v>
      </c>
      <c r="P44" s="136">
        <f t="shared" si="57"/>
        <v>0</v>
      </c>
      <c r="Q44" s="136">
        <f t="shared" si="57"/>
        <v>0</v>
      </c>
      <c r="R44" s="197">
        <f t="shared" si="57"/>
        <v>931544</v>
      </c>
      <c r="S44" s="197">
        <f>SUM(S40,S38,S31,S25,S10,S43,S8)</f>
        <v>8082135</v>
      </c>
      <c r="T44" s="197">
        <f>SUM(T40,T38,T31,T25,T10,T43,T8)</f>
        <v>96439.75258474034</v>
      </c>
      <c r="U44" s="192">
        <f>SUM(U40,U38,U31,U25,U10,U43,U8)</f>
        <v>8178574.7525847405</v>
      </c>
      <c r="V44" s="136">
        <f>SUM(V43,V40,V38,V31,V25,V10,V8)</f>
        <v>9013679</v>
      </c>
      <c r="W44" s="136">
        <f aca="true" t="shared" si="58" ref="W44:AL44">SUM(W40,W38,W31,W25,W10,W43,W8)</f>
        <v>0</v>
      </c>
      <c r="X44" s="136">
        <f t="shared" si="58"/>
        <v>0</v>
      </c>
      <c r="Y44" s="136">
        <f t="shared" si="58"/>
        <v>0</v>
      </c>
      <c r="Z44" s="136">
        <f t="shared" si="58"/>
        <v>0</v>
      </c>
      <c r="AA44" s="136">
        <f t="shared" si="58"/>
        <v>0</v>
      </c>
      <c r="AB44" s="136">
        <f t="shared" si="58"/>
        <v>0</v>
      </c>
      <c r="AC44" s="136">
        <f t="shared" si="58"/>
        <v>0</v>
      </c>
      <c r="AD44" s="136">
        <f t="shared" si="58"/>
        <v>0</v>
      </c>
      <c r="AE44" s="136">
        <f t="shared" si="58"/>
        <v>0</v>
      </c>
      <c r="AF44" s="197">
        <f t="shared" si="58"/>
        <v>96439.75258474034</v>
      </c>
      <c r="AG44" s="136">
        <f t="shared" si="58"/>
        <v>96439.75258474029</v>
      </c>
      <c r="AH44" s="196">
        <f t="shared" si="58"/>
        <v>9110118.75258474</v>
      </c>
      <c r="AI44" s="136">
        <f t="shared" si="58"/>
        <v>6981820</v>
      </c>
      <c r="AJ44" s="136">
        <f t="shared" si="58"/>
        <v>7078259.7525847405</v>
      </c>
      <c r="AK44" s="209">
        <f t="shared" si="58"/>
        <v>2031859</v>
      </c>
      <c r="AL44" s="136">
        <f t="shared" si="58"/>
        <v>2031859</v>
      </c>
    </row>
    <row r="45" spans="2:38" ht="16.5" customHeight="1">
      <c r="B45" s="11">
        <v>45158</v>
      </c>
      <c r="D45" s="11">
        <v>4915139</v>
      </c>
      <c r="F45" s="11">
        <v>423626</v>
      </c>
      <c r="U45" s="187">
        <f>U44-U8</f>
        <v>7996995.7525847405</v>
      </c>
      <c r="V45" s="11">
        <f>V44+AF44</f>
        <v>9110118.75258474</v>
      </c>
      <c r="AG45" s="10" t="s">
        <v>18</v>
      </c>
      <c r="AH45" s="206">
        <f>AH44-AH8</f>
        <v>8928539.75258474</v>
      </c>
      <c r="AI45" s="11"/>
      <c r="AJ45" s="11"/>
      <c r="AK45" s="13"/>
      <c r="AL45" s="11"/>
    </row>
    <row r="46" spans="1:38" ht="16.5" customHeight="1">
      <c r="A46" s="18" t="s">
        <v>292</v>
      </c>
      <c r="B46" s="11" t="e">
        <f>B45-B44</f>
        <v>#REF!</v>
      </c>
      <c r="D46" s="11">
        <f>D45-D44</f>
        <v>0</v>
      </c>
      <c r="F46" s="11">
        <f>F44-F45</f>
        <v>507918</v>
      </c>
      <c r="V46" s="11">
        <f>AH44-V44</f>
        <v>96439.75258474052</v>
      </c>
      <c r="AG46" s="10" t="s">
        <v>28</v>
      </c>
      <c r="AH46" s="206">
        <f>AH44-AH45</f>
        <v>181579</v>
      </c>
      <c r="AI46" s="11"/>
      <c r="AJ46" s="11"/>
      <c r="AK46" s="13"/>
      <c r="AL46" s="11"/>
    </row>
    <row r="47" spans="6:38" ht="16.5" customHeight="1">
      <c r="F47" s="158" t="s">
        <v>374</v>
      </c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86"/>
      <c r="AI47" s="11"/>
      <c r="AJ47" s="11"/>
      <c r="AK47" s="13"/>
      <c r="AL47" s="11"/>
    </row>
    <row r="48" spans="35:38" ht="16.5" customHeight="1">
      <c r="AI48" s="11"/>
      <c r="AJ48" s="11"/>
      <c r="AK48" s="13"/>
      <c r="AL48" s="11"/>
    </row>
    <row r="49" spans="1:38" ht="16.5" customHeight="1">
      <c r="A49" s="10" t="s">
        <v>20</v>
      </c>
      <c r="F49" s="11">
        <v>6735</v>
      </c>
      <c r="R49" s="184">
        <f>SUM(F49,J49:L49,O49:P49)</f>
        <v>6735</v>
      </c>
      <c r="S49" s="160">
        <f>V49-F49</f>
        <v>111642</v>
      </c>
      <c r="T49" s="160">
        <f>AG49-Q49</f>
        <v>459</v>
      </c>
      <c r="U49" s="191">
        <f>SUM(S49:T49)</f>
        <v>112101</v>
      </c>
      <c r="V49" s="11">
        <v>118377</v>
      </c>
      <c r="AF49" s="10">
        <v>459</v>
      </c>
      <c r="AG49" s="11">
        <f>SUM(AA49:AF49)</f>
        <v>459</v>
      </c>
      <c r="AH49" s="195">
        <f>SUM(V49,AA49:AF49)</f>
        <v>118836</v>
      </c>
      <c r="AI49" s="11">
        <v>91614</v>
      </c>
      <c r="AJ49" s="11">
        <f>AI49+AF49</f>
        <v>92073</v>
      </c>
      <c r="AK49" s="13">
        <f>V49-AI49</f>
        <v>26763</v>
      </c>
      <c r="AL49" s="11">
        <f>SUM(AK49,AA49:AE49)</f>
        <v>26763</v>
      </c>
    </row>
    <row r="50" spans="1:38" ht="16.5" customHeight="1">
      <c r="A50" s="10" t="s">
        <v>19</v>
      </c>
      <c r="F50" s="11">
        <v>191909</v>
      </c>
      <c r="R50" s="184">
        <f>SUM(F50,J50:L50,O50:P50)</f>
        <v>191909</v>
      </c>
      <c r="S50" s="160">
        <f>V50-F50</f>
        <v>571907</v>
      </c>
      <c r="T50" s="160">
        <f>AG50-Q50</f>
        <v>808</v>
      </c>
      <c r="U50" s="191">
        <f>SUM(S50:T50)</f>
        <v>572715</v>
      </c>
      <c r="V50" s="11">
        <v>763816</v>
      </c>
      <c r="AF50" s="11">
        <v>808</v>
      </c>
      <c r="AG50" s="11">
        <f>SUM(AA50:AF50)</f>
        <v>808</v>
      </c>
      <c r="AH50" s="195">
        <f>SUM(V50,AA50:AF50)</f>
        <v>764624</v>
      </c>
      <c r="AI50" s="11">
        <v>252292</v>
      </c>
      <c r="AJ50" s="11">
        <f>AI50+AF50</f>
        <v>253100</v>
      </c>
      <c r="AK50" s="13">
        <f>V50-AI50</f>
        <v>511524</v>
      </c>
      <c r="AL50" s="11">
        <f>SUM(AK50,AA50:AE50)</f>
        <v>511524</v>
      </c>
    </row>
    <row r="51" spans="1:39" ht="16.5" customHeight="1">
      <c r="A51" s="10" t="s">
        <v>21</v>
      </c>
      <c r="F51" s="11">
        <v>40212</v>
      </c>
      <c r="R51" s="184">
        <f>SUM(F51,J51:L51,O51:P51)</f>
        <v>40212</v>
      </c>
      <c r="S51" s="160">
        <f>V51-F51</f>
        <v>583538</v>
      </c>
      <c r="T51" s="160">
        <f>AG51-Q51</f>
        <v>2293</v>
      </c>
      <c r="U51" s="191">
        <f>SUM(S51:T51)</f>
        <v>585831</v>
      </c>
      <c r="V51" s="11">
        <v>623750</v>
      </c>
      <c r="AF51" s="11">
        <v>2293</v>
      </c>
      <c r="AG51" s="11">
        <f>SUM(AA51:AF51)</f>
        <v>2293</v>
      </c>
      <c r="AH51" s="195">
        <f>SUM(V51,AA51:AF51)</f>
        <v>626043</v>
      </c>
      <c r="AI51" s="11">
        <v>276525</v>
      </c>
      <c r="AJ51" s="11">
        <f>AI51+AF51</f>
        <v>278818</v>
      </c>
      <c r="AK51" s="13">
        <f>V51-AI51</f>
        <v>347225</v>
      </c>
      <c r="AL51" s="11">
        <f>SUM(AK51,AA51:AE51)</f>
        <v>347225</v>
      </c>
      <c r="AM51" s="11"/>
    </row>
    <row r="52" spans="1:38" ht="16.5" customHeight="1">
      <c r="A52" s="10" t="s">
        <v>22</v>
      </c>
      <c r="F52" s="11">
        <v>12526</v>
      </c>
      <c r="R52" s="184">
        <f>SUM(F52,J52:L52,O52:P52)</f>
        <v>12526</v>
      </c>
      <c r="S52" s="160">
        <f>V52-F52</f>
        <v>527166</v>
      </c>
      <c r="T52" s="160">
        <f>AG52-Q52</f>
        <v>0</v>
      </c>
      <c r="U52" s="191">
        <f>SUM(S52:T52)</f>
        <v>527166</v>
      </c>
      <c r="V52" s="11">
        <v>539692</v>
      </c>
      <c r="AF52" s="10">
        <v>0</v>
      </c>
      <c r="AG52" s="11">
        <f>SUM(AA52:AF52)</f>
        <v>0</v>
      </c>
      <c r="AH52" s="195">
        <f>SUM(V52,AA52:AF52)</f>
        <v>539692</v>
      </c>
      <c r="AI52" s="11">
        <v>494620</v>
      </c>
      <c r="AJ52" s="11">
        <f>AI52+AF52</f>
        <v>494620</v>
      </c>
      <c r="AK52" s="13">
        <f>V52-AI52</f>
        <v>45072</v>
      </c>
      <c r="AL52" s="11">
        <f>SUM(AK52,AA52:AE52)</f>
        <v>45072</v>
      </c>
    </row>
    <row r="53" spans="2:38" s="331" customFormat="1" ht="16.5" customHeight="1">
      <c r="B53" s="332"/>
      <c r="C53" s="333"/>
      <c r="D53" s="332"/>
      <c r="E53" s="333"/>
      <c r="F53" s="332">
        <f>SUM(F49:F52,F44)</f>
        <v>1182926</v>
      </c>
      <c r="G53" s="332"/>
      <c r="H53" s="332"/>
      <c r="I53" s="332"/>
      <c r="J53" s="332" t="s">
        <v>416</v>
      </c>
      <c r="K53" s="332"/>
      <c r="L53" s="332"/>
      <c r="M53" s="332"/>
      <c r="N53" s="332"/>
      <c r="O53" s="332"/>
      <c r="P53" s="332"/>
      <c r="Q53" s="332"/>
      <c r="R53" s="334">
        <f>SUM(R44,R49:R52)</f>
        <v>1182926</v>
      </c>
      <c r="S53" s="334">
        <f>SUM(S44,S49:S52)</f>
        <v>9876388</v>
      </c>
      <c r="T53" s="337">
        <f>SUM(T44,T49:T52)</f>
        <v>99999.75258474034</v>
      </c>
      <c r="U53" s="334">
        <f>SUM(U44,U49:U52)</f>
        <v>9976387.75258474</v>
      </c>
      <c r="V53" s="334">
        <f>SUM(V44,V49:V52)</f>
        <v>11059314</v>
      </c>
      <c r="AF53" s="334">
        <f aca="true" t="shared" si="59" ref="AF53:AL53">SUM(AF44,AF49:AF52)</f>
        <v>99999.75258474034</v>
      </c>
      <c r="AG53" s="334">
        <f t="shared" si="59"/>
        <v>99999.75258474029</v>
      </c>
      <c r="AH53" s="334">
        <f t="shared" si="59"/>
        <v>11159313.75258474</v>
      </c>
      <c r="AI53" s="334">
        <f t="shared" si="59"/>
        <v>8096871</v>
      </c>
      <c r="AJ53" s="334">
        <f t="shared" si="59"/>
        <v>8196870.7525847405</v>
      </c>
      <c r="AK53" s="335">
        <f t="shared" si="59"/>
        <v>2962443</v>
      </c>
      <c r="AL53" s="334">
        <f t="shared" si="59"/>
        <v>2962443</v>
      </c>
    </row>
    <row r="54" spans="6:36" ht="16.5" customHeight="1">
      <c r="F54" s="11">
        <v>1182926</v>
      </c>
      <c r="S54" s="198">
        <v>9876388</v>
      </c>
      <c r="AJ54" s="11">
        <f>AJ53-AI53</f>
        <v>99999.75258474052</v>
      </c>
    </row>
    <row r="55" spans="19:35" ht="16.5" customHeight="1">
      <c r="S55" s="198">
        <f>S53-S54</f>
        <v>0</v>
      </c>
      <c r="V55" s="11">
        <v>11059314</v>
      </c>
      <c r="AH55" s="206">
        <f>AJ53+AL53</f>
        <v>11159313.75258474</v>
      </c>
      <c r="AI55" s="11"/>
    </row>
    <row r="56" spans="22:34" ht="16.5" customHeight="1">
      <c r="V56" s="11">
        <f>V55-AH53</f>
        <v>-99999.75258474052</v>
      </c>
      <c r="W56" s="11"/>
      <c r="AH56" s="206">
        <f>AH55-AH53</f>
        <v>0</v>
      </c>
    </row>
    <row r="57" ht="16.5" customHeight="1">
      <c r="U57" s="187">
        <f>AH53-R53</f>
        <v>9976387.75258474</v>
      </c>
    </row>
    <row r="59" ht="16.5" customHeight="1">
      <c r="AH59" s="336">
        <f>AH53-R53</f>
        <v>9976387.75258474</v>
      </c>
    </row>
  </sheetData>
  <mergeCells count="17">
    <mergeCell ref="S6:S7"/>
    <mergeCell ref="G6:I6"/>
    <mergeCell ref="D6:D7"/>
    <mergeCell ref="J6:L6"/>
    <mergeCell ref="R6:R7"/>
    <mergeCell ref="E6:E7"/>
    <mergeCell ref="F6:F7"/>
    <mergeCell ref="AH5:AH7"/>
    <mergeCell ref="T6:T7"/>
    <mergeCell ref="U6:U7"/>
    <mergeCell ref="A2:V2"/>
    <mergeCell ref="A3:V3"/>
    <mergeCell ref="A5:A7"/>
    <mergeCell ref="B5:E5"/>
    <mergeCell ref="V5:V7"/>
    <mergeCell ref="B6:B7"/>
    <mergeCell ref="C6:C7"/>
  </mergeCells>
  <printOptions horizontalCentered="1"/>
  <pageMargins left="0.2" right="0.2" top="0.68" bottom="0.74" header="0.37" footer="0.5118110236220472"/>
  <pageSetup horizontalDpi="600" verticalDpi="600" orientation="landscape" paperSize="9" scale="90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2:L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430" customWidth="1"/>
    <col min="2" max="2" width="43.7109375" style="466" customWidth="1"/>
    <col min="3" max="3" width="11.8515625" style="430" hidden="1" customWidth="1"/>
    <col min="4" max="4" width="12.28125" style="430" hidden="1" customWidth="1"/>
    <col min="5" max="5" width="12.140625" style="430" hidden="1" customWidth="1"/>
    <col min="6" max="11" width="12.7109375" style="476" customWidth="1"/>
    <col min="12" max="12" width="11.28125" style="430" customWidth="1"/>
    <col min="13" max="13" width="11.7109375" style="430" bestFit="1" customWidth="1"/>
    <col min="14" max="16384" width="9.140625" style="430" customWidth="1"/>
  </cols>
  <sheetData>
    <row r="2" spans="1:12" ht="12.75">
      <c r="A2" s="741" t="s">
        <v>68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 ht="12.75">
      <c r="A3" s="741" t="s">
        <v>1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</row>
    <row r="4" spans="1:12" ht="12.75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ht="12.75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</row>
    <row r="6" spans="1:12" ht="12.75">
      <c r="A6" s="431"/>
      <c r="B6" s="432"/>
      <c r="C6" s="431"/>
      <c r="D6" s="431"/>
      <c r="E6" s="431"/>
      <c r="F6" s="467"/>
      <c r="G6" s="467"/>
      <c r="H6" s="467"/>
      <c r="I6" s="467"/>
      <c r="J6" s="467"/>
      <c r="K6" s="467"/>
      <c r="L6" s="433" t="s">
        <v>539</v>
      </c>
    </row>
    <row r="7" spans="1:12" ht="7.5" customHeight="1">
      <c r="A7" s="754" t="s">
        <v>410</v>
      </c>
      <c r="B7" s="757" t="s">
        <v>77</v>
      </c>
      <c r="C7" s="763" t="s">
        <v>78</v>
      </c>
      <c r="D7" s="764"/>
      <c r="E7" s="764"/>
      <c r="F7" s="745" t="s">
        <v>569</v>
      </c>
      <c r="G7" s="746"/>
      <c r="H7" s="746"/>
      <c r="I7" s="745" t="s">
        <v>568</v>
      </c>
      <c r="J7" s="746"/>
      <c r="K7" s="746"/>
      <c r="L7" s="742" t="s">
        <v>411</v>
      </c>
    </row>
    <row r="8" spans="1:12" ht="12.75">
      <c r="A8" s="755"/>
      <c r="B8" s="758"/>
      <c r="C8" s="765"/>
      <c r="D8" s="765"/>
      <c r="E8" s="765"/>
      <c r="F8" s="747"/>
      <c r="G8" s="747"/>
      <c r="H8" s="747"/>
      <c r="I8" s="747"/>
      <c r="J8" s="747"/>
      <c r="K8" s="747"/>
      <c r="L8" s="743"/>
    </row>
    <row r="9" spans="1:12" ht="12.75" customHeight="1">
      <c r="A9" s="755"/>
      <c r="B9" s="758"/>
      <c r="C9" s="766" t="s">
        <v>79</v>
      </c>
      <c r="D9" s="766" t="s">
        <v>80</v>
      </c>
      <c r="E9" s="770" t="s">
        <v>65</v>
      </c>
      <c r="F9" s="748" t="s">
        <v>79</v>
      </c>
      <c r="G9" s="748" t="s">
        <v>80</v>
      </c>
      <c r="H9" s="750" t="s">
        <v>65</v>
      </c>
      <c r="I9" s="748" t="s">
        <v>79</v>
      </c>
      <c r="J9" s="748" t="s">
        <v>80</v>
      </c>
      <c r="K9" s="750" t="s">
        <v>65</v>
      </c>
      <c r="L9" s="743"/>
    </row>
    <row r="10" spans="1:12" ht="12.75">
      <c r="A10" s="756"/>
      <c r="B10" s="759"/>
      <c r="C10" s="767"/>
      <c r="D10" s="767"/>
      <c r="E10" s="767"/>
      <c r="F10" s="749"/>
      <c r="G10" s="749"/>
      <c r="H10" s="751"/>
      <c r="I10" s="749"/>
      <c r="J10" s="749"/>
      <c r="K10" s="751"/>
      <c r="L10" s="744"/>
    </row>
    <row r="11" spans="1:12" ht="17.25" customHeight="1">
      <c r="A11" s="443" t="s">
        <v>412</v>
      </c>
      <c r="B11" s="444" t="s">
        <v>413</v>
      </c>
      <c r="C11" s="445" t="e">
        <f aca="true" t="shared" si="0" ref="C11:I11">SUM(C12:C33)</f>
        <v>#REF!</v>
      </c>
      <c r="D11" s="445" t="e">
        <f t="shared" si="0"/>
        <v>#REF!</v>
      </c>
      <c r="E11" s="445" t="e">
        <f t="shared" si="0"/>
        <v>#REF!</v>
      </c>
      <c r="F11" s="472">
        <f t="shared" si="0"/>
        <v>5412834618.03</v>
      </c>
      <c r="G11" s="472">
        <f t="shared" si="0"/>
        <v>862279084.97</v>
      </c>
      <c r="H11" s="472">
        <f t="shared" si="0"/>
        <v>6275113703</v>
      </c>
      <c r="I11" s="472">
        <f t="shared" si="0"/>
        <v>5626341235.000001</v>
      </c>
      <c r="J11" s="472"/>
      <c r="K11" s="472">
        <f>SUM(K12:K33)</f>
        <v>5626341235.000001</v>
      </c>
      <c r="L11" s="446">
        <f>K11/H11</f>
        <v>0.8966118386524479</v>
      </c>
    </row>
    <row r="12" spans="1:12" ht="13.5" customHeight="1">
      <c r="A12" s="434"/>
      <c r="B12" s="435" t="s">
        <v>82</v>
      </c>
      <c r="C12" s="436"/>
      <c r="D12" s="436">
        <v>96976836</v>
      </c>
      <c r="E12" s="436">
        <f aca="true" t="shared" si="1" ref="E12:E33">SUM(C12:D12)</f>
        <v>96976836</v>
      </c>
      <c r="F12" s="468">
        <f>SUM('[6]Állami előzetes 2007'!I8)</f>
        <v>0</v>
      </c>
      <c r="G12" s="468">
        <f>SUM('[6]Állami előzetes 2007'!J8)</f>
        <v>105592080</v>
      </c>
      <c r="H12" s="468">
        <f>SUM(F12:G12)</f>
        <v>105592080</v>
      </c>
      <c r="I12" s="468">
        <f>'[6]Állami előzetes 2008 '!E8</f>
        <v>108834440</v>
      </c>
      <c r="J12" s="468"/>
      <c r="K12" s="468">
        <f>SUM(I12:J12)</f>
        <v>108834440</v>
      </c>
      <c r="L12" s="437">
        <f aca="true" t="shared" si="2" ref="L12:L36">K12/H12</f>
        <v>1.0307064696518906</v>
      </c>
    </row>
    <row r="13" spans="1:12" ht="13.5" customHeight="1">
      <c r="A13" s="438"/>
      <c r="B13" s="439" t="s">
        <v>83</v>
      </c>
      <c r="C13" s="440"/>
      <c r="D13" s="440">
        <v>2228544</v>
      </c>
      <c r="E13" s="440">
        <f t="shared" si="1"/>
        <v>2228544</v>
      </c>
      <c r="F13" s="469">
        <f>SUM('[6]Állami előzetes 2007'!I14)</f>
        <v>0</v>
      </c>
      <c r="G13" s="469">
        <f>SUM('[6]Állami előzetes 2007'!J14)</f>
        <v>1512400</v>
      </c>
      <c r="H13" s="469">
        <f aca="true" t="shared" si="3" ref="H13:H33">SUM(F13:G13)</f>
        <v>1512400</v>
      </c>
      <c r="I13" s="469">
        <f>SUM('[6]Állami előzetes 2008 '!E14)</f>
        <v>1683400</v>
      </c>
      <c r="J13" s="469"/>
      <c r="K13" s="469">
        <f aca="true" t="shared" si="4" ref="K13:K33">SUM(I13:J13)</f>
        <v>1683400</v>
      </c>
      <c r="L13" s="441">
        <f t="shared" si="2"/>
        <v>1.1130653266331658</v>
      </c>
    </row>
    <row r="14" spans="1:12" ht="13.5" customHeight="1">
      <c r="A14" s="438"/>
      <c r="B14" s="439" t="s">
        <v>84</v>
      </c>
      <c r="C14" s="440"/>
      <c r="D14" s="440">
        <v>115765054</v>
      </c>
      <c r="E14" s="440">
        <f t="shared" si="1"/>
        <v>115765054</v>
      </c>
      <c r="F14" s="469">
        <f>SUM('[6]Állami előzetes 2007'!I10:I13)</f>
        <v>0</v>
      </c>
      <c r="G14" s="469">
        <f>SUM('[6]Állami előzetes 2007'!J10:J13)</f>
        <v>103267550</v>
      </c>
      <c r="H14" s="469">
        <f t="shared" si="3"/>
        <v>103267550</v>
      </c>
      <c r="I14" s="469">
        <f>SUM('[6]Állami előzetes 2008 '!E10:E13)</f>
        <v>88722079</v>
      </c>
      <c r="J14" s="469"/>
      <c r="K14" s="469">
        <f t="shared" si="4"/>
        <v>88722079</v>
      </c>
      <c r="L14" s="441">
        <f t="shared" si="2"/>
        <v>0.8591477090334766</v>
      </c>
    </row>
    <row r="15" spans="1:12" ht="13.5" customHeight="1">
      <c r="A15" s="438"/>
      <c r="B15" s="439" t="s">
        <v>85</v>
      </c>
      <c r="C15" s="440"/>
      <c r="D15" s="440">
        <v>12000000</v>
      </c>
      <c r="E15" s="440">
        <f t="shared" si="1"/>
        <v>12000000</v>
      </c>
      <c r="F15" s="469">
        <f>SUM('[6]Állami előzetes 2007'!I15)</f>
        <v>0</v>
      </c>
      <c r="G15" s="469">
        <f>SUM('[6]Állami előzetes 2007'!J15)</f>
        <v>6000000</v>
      </c>
      <c r="H15" s="469">
        <f t="shared" si="3"/>
        <v>6000000</v>
      </c>
      <c r="I15" s="469">
        <f>'[6]Állami előzetes 2008 '!E15</f>
        <v>11400000</v>
      </c>
      <c r="J15" s="469"/>
      <c r="K15" s="469">
        <f t="shared" si="4"/>
        <v>11400000</v>
      </c>
      <c r="L15" s="441">
        <f t="shared" si="2"/>
        <v>1.9</v>
      </c>
    </row>
    <row r="16" spans="1:12" ht="13.5" customHeight="1">
      <c r="A16" s="438"/>
      <c r="B16" s="439" t="s">
        <v>86</v>
      </c>
      <c r="C16" s="440"/>
      <c r="D16" s="440">
        <v>347384328</v>
      </c>
      <c r="E16" s="440">
        <f t="shared" si="1"/>
        <v>347384328</v>
      </c>
      <c r="F16" s="469">
        <f>SUM('[6]Állami előzetes 2007'!I16)</f>
        <v>0</v>
      </c>
      <c r="G16" s="469">
        <f>SUM('[6]Állami előzetes 2007'!J16)</f>
        <v>337971172</v>
      </c>
      <c r="H16" s="469">
        <f t="shared" si="3"/>
        <v>337971172</v>
      </c>
      <c r="I16" s="469">
        <f>'[6]Állami előzetes 2008 '!E16</f>
        <v>414179736</v>
      </c>
      <c r="J16" s="469"/>
      <c r="K16" s="469">
        <f t="shared" si="4"/>
        <v>414179736</v>
      </c>
      <c r="L16" s="441">
        <f t="shared" si="2"/>
        <v>1.2254883561489085</v>
      </c>
    </row>
    <row r="17" spans="1:12" ht="13.5" customHeight="1">
      <c r="A17" s="438"/>
      <c r="B17" s="439" t="s">
        <v>87</v>
      </c>
      <c r="C17" s="440"/>
      <c r="D17" s="440">
        <v>91854794</v>
      </c>
      <c r="E17" s="440">
        <f t="shared" si="1"/>
        <v>91854794</v>
      </c>
      <c r="F17" s="469">
        <f>SUM('[6]Állami előzetes 2007'!I17)</f>
        <v>0</v>
      </c>
      <c r="G17" s="469">
        <f>SUM('[6]Állami előzetes 2007'!J17)</f>
        <v>91059479</v>
      </c>
      <c r="H17" s="469">
        <f t="shared" si="3"/>
        <v>91059479</v>
      </c>
      <c r="I17" s="469"/>
      <c r="J17" s="469"/>
      <c r="K17" s="469">
        <f t="shared" si="4"/>
        <v>0</v>
      </c>
      <c r="L17" s="441">
        <f t="shared" si="2"/>
        <v>0</v>
      </c>
    </row>
    <row r="18" spans="1:12" ht="13.5" customHeight="1">
      <c r="A18" s="438"/>
      <c r="B18" s="439" t="s">
        <v>88</v>
      </c>
      <c r="C18" s="440">
        <v>128163844</v>
      </c>
      <c r="D18" s="440">
        <v>30855472</v>
      </c>
      <c r="E18" s="440">
        <f t="shared" si="1"/>
        <v>159019316</v>
      </c>
      <c r="F18" s="469">
        <f>SUM('[6]Állami előzetes 2007'!I19)</f>
        <v>15744927.03</v>
      </c>
      <c r="G18" s="469">
        <f>SUM('[6]Állami előzetes 2007'!J19)</f>
        <v>11877751.97</v>
      </c>
      <c r="H18" s="469">
        <f t="shared" si="3"/>
        <v>27622679</v>
      </c>
      <c r="I18" s="469"/>
      <c r="J18" s="469"/>
      <c r="K18" s="469">
        <f t="shared" si="4"/>
        <v>0</v>
      </c>
      <c r="L18" s="441">
        <f t="shared" si="2"/>
        <v>0</v>
      </c>
    </row>
    <row r="19" spans="1:12" ht="13.5" customHeight="1">
      <c r="A19" s="438"/>
      <c r="B19" s="439" t="s">
        <v>89</v>
      </c>
      <c r="C19" s="440"/>
      <c r="D19" s="440"/>
      <c r="E19" s="440">
        <f t="shared" si="1"/>
        <v>0</v>
      </c>
      <c r="F19" s="469">
        <f>SUM('[6]Állami előzetes 2007'!I20:I24)</f>
        <v>41639981.99999999</v>
      </c>
      <c r="G19" s="469">
        <f>SUM('[6]Állami előzetes 2007'!J20:J24)</f>
        <v>31412618</v>
      </c>
      <c r="H19" s="469">
        <f t="shared" si="3"/>
        <v>73052600</v>
      </c>
      <c r="I19" s="469"/>
      <c r="J19" s="469"/>
      <c r="K19" s="469">
        <f t="shared" si="4"/>
        <v>0</v>
      </c>
      <c r="L19" s="441">
        <f t="shared" si="2"/>
        <v>0</v>
      </c>
    </row>
    <row r="20" spans="1:12" ht="13.5" customHeight="1">
      <c r="A20" s="438"/>
      <c r="B20" s="439" t="s">
        <v>90</v>
      </c>
      <c r="C20" s="440">
        <v>52305600</v>
      </c>
      <c r="D20" s="440">
        <v>78458400</v>
      </c>
      <c r="E20" s="440">
        <f t="shared" si="1"/>
        <v>130764000</v>
      </c>
      <c r="F20" s="469">
        <f>SUM('[6]Állami előzetes 2007'!I30:I31)</f>
        <v>64409999.999999985</v>
      </c>
      <c r="G20" s="469">
        <f>SUM('[6]Állami előzetes 2007'!J30:J31)</f>
        <v>48590000</v>
      </c>
      <c r="H20" s="469">
        <f t="shared" si="3"/>
        <v>112999999.99999999</v>
      </c>
      <c r="I20" s="470"/>
      <c r="J20" s="469"/>
      <c r="K20" s="469">
        <f t="shared" si="4"/>
        <v>0</v>
      </c>
      <c r="L20" s="441">
        <f t="shared" si="2"/>
        <v>0</v>
      </c>
    </row>
    <row r="21" spans="1:12" ht="13.5" customHeight="1">
      <c r="A21" s="438"/>
      <c r="B21" s="440" t="s">
        <v>537</v>
      </c>
      <c r="C21" s="440">
        <v>12494400</v>
      </c>
      <c r="D21" s="440">
        <v>18741600</v>
      </c>
      <c r="E21" s="440">
        <f t="shared" si="1"/>
        <v>31236000</v>
      </c>
      <c r="F21" s="469">
        <f>SUM('[6]Állami előzetes 2007'!I25:I27,'[6]Állami előzetes 2007'!I32)</f>
        <v>30051425.999999996</v>
      </c>
      <c r="G21" s="469">
        <f>SUM('[6]Állami előzetes 2007'!J25:J27,'[6]Állami előzetes 2007'!J32)</f>
        <v>22670374</v>
      </c>
      <c r="H21" s="469">
        <f t="shared" si="3"/>
        <v>52721800</v>
      </c>
      <c r="I21" s="469">
        <f>'[6]Állami előzetes 2008 '!E27</f>
        <v>8371800</v>
      </c>
      <c r="J21" s="469"/>
      <c r="K21" s="469">
        <f t="shared" si="4"/>
        <v>8371800</v>
      </c>
      <c r="L21" s="441">
        <f t="shared" si="2"/>
        <v>0.1587919987557329</v>
      </c>
    </row>
    <row r="22" spans="1:12" ht="13.5" customHeight="1">
      <c r="A22" s="438"/>
      <c r="B22" s="439" t="s">
        <v>91</v>
      </c>
      <c r="C22" s="440">
        <v>14770800</v>
      </c>
      <c r="D22" s="440">
        <v>22156200</v>
      </c>
      <c r="E22" s="440">
        <f t="shared" si="1"/>
        <v>36927000</v>
      </c>
      <c r="F22" s="469">
        <f>SUM('[6]Állami előzetes 2007'!I29)</f>
        <v>20519999.999999996</v>
      </c>
      <c r="G22" s="469">
        <f>SUM('[6]Állami előzetes 2007'!J29)</f>
        <v>15480000</v>
      </c>
      <c r="H22" s="469">
        <f t="shared" si="3"/>
        <v>36000000</v>
      </c>
      <c r="I22" s="469">
        <f>'[6]Állami előzetes 2008 '!E29</f>
        <v>36000000</v>
      </c>
      <c r="J22" s="469"/>
      <c r="K22" s="469">
        <f t="shared" si="4"/>
        <v>36000000</v>
      </c>
      <c r="L22" s="441">
        <f t="shared" si="2"/>
        <v>1</v>
      </c>
    </row>
    <row r="23" spans="1:12" ht="13.5" customHeight="1">
      <c r="A23" s="438"/>
      <c r="B23" s="439" t="s">
        <v>92</v>
      </c>
      <c r="C23" s="440" t="e">
        <f>SUM(#REF!,#REF!)</f>
        <v>#REF!</v>
      </c>
      <c r="D23" s="440" t="e">
        <f>SUM(#REF!,#REF!)</f>
        <v>#REF!</v>
      </c>
      <c r="E23" s="440" t="e">
        <f t="shared" si="1"/>
        <v>#REF!</v>
      </c>
      <c r="F23" s="469">
        <f>SUM('[6]Állami előzetes 2007'!I34:I35)</f>
        <v>198723000</v>
      </c>
      <c r="G23" s="469">
        <f>SUM('[6]Állami előzetes 2007'!J34:J35)</f>
        <v>0</v>
      </c>
      <c r="H23" s="469">
        <f t="shared" si="3"/>
        <v>198723000</v>
      </c>
      <c r="I23" s="469">
        <f>SUM('[6]Állami előzetes 2008 '!E34:E35)</f>
        <v>197529000</v>
      </c>
      <c r="J23" s="469"/>
      <c r="K23" s="469">
        <f t="shared" si="4"/>
        <v>197529000</v>
      </c>
      <c r="L23" s="441">
        <f t="shared" si="2"/>
        <v>0.993991636599689</v>
      </c>
    </row>
    <row r="24" spans="1:12" ht="13.5" customHeight="1">
      <c r="A24" s="438"/>
      <c r="B24" s="439" t="s">
        <v>93</v>
      </c>
      <c r="C24" s="440">
        <v>477360000</v>
      </c>
      <c r="D24" s="440"/>
      <c r="E24" s="440">
        <f t="shared" si="1"/>
        <v>477360000</v>
      </c>
      <c r="F24" s="469">
        <f>SUM('[6]Állami előzetes 2007'!I37,'[6]Állami előzetes 2007'!I46:I47)</f>
        <v>503886666.6666667</v>
      </c>
      <c r="G24" s="469">
        <f>SUM('[6]Állami előzetes 2007'!J37,'[6]Állami előzetes 2007'!J46:J47)</f>
        <v>0</v>
      </c>
      <c r="H24" s="469">
        <f t="shared" si="3"/>
        <v>503886666.6666667</v>
      </c>
      <c r="I24" s="469">
        <f>SUM('[6]Állami előzetes 2008 '!E37:E38,'[6]Állami előzetes 2008 '!E51:E52)</f>
        <v>551565000</v>
      </c>
      <c r="J24" s="469"/>
      <c r="K24" s="469">
        <f t="shared" si="4"/>
        <v>551565000</v>
      </c>
      <c r="L24" s="441">
        <f t="shared" si="2"/>
        <v>1.0946211449664607</v>
      </c>
    </row>
    <row r="25" spans="1:12" ht="13.5" customHeight="1">
      <c r="A25" s="438"/>
      <c r="B25" s="439" t="s">
        <v>94</v>
      </c>
      <c r="C25" s="440" t="e">
        <f>SUM(#REF!,#REF!,#REF!,#REF!,#REF!,#REF!,#REF!,#REF!,#REF!,#REF!,#REF!)</f>
        <v>#REF!</v>
      </c>
      <c r="D25" s="440"/>
      <c r="E25" s="440" t="e">
        <f t="shared" si="1"/>
        <v>#REF!</v>
      </c>
      <c r="F25" s="469">
        <f>SUM('[6]Állami előzetes 2007'!I39:I44,'[6]Állami előzetes 2007'!I48:I58,'[6]Állami előzetes 2007'!I61:I66)</f>
        <v>3321845866.6666665</v>
      </c>
      <c r="G25" s="469">
        <f>SUM('[6]Állami előzetes 2007'!J40:J44,'[6]Állami előzetes 2007'!J48:J58,'[6]Állami előzetes 2007'!J61:J66)</f>
        <v>0</v>
      </c>
      <c r="H25" s="469">
        <f t="shared" si="3"/>
        <v>3321845866.6666665</v>
      </c>
      <c r="I25" s="469">
        <f>SUM('[6]Állami előzetes 2008 '!E39:E49,'[6]Állami előzetes 2008 '!E53:E61,'[6]Állami előzetes 2008 '!E72:E77)+SUM('[6]Állami előzetes 2008 '!E65:E69)</f>
        <v>3112455733.3333335</v>
      </c>
      <c r="J25" s="469"/>
      <c r="K25" s="469">
        <f t="shared" si="4"/>
        <v>3112455733.3333335</v>
      </c>
      <c r="L25" s="441">
        <f t="shared" si="2"/>
        <v>0.9369657287731272</v>
      </c>
    </row>
    <row r="26" spans="1:12" ht="13.5" customHeight="1">
      <c r="A26" s="438"/>
      <c r="B26" s="439" t="s">
        <v>95</v>
      </c>
      <c r="C26" s="440" t="e">
        <f>SUM(#REF!,#REF!,#REF!,#REF!,#REF!,#REF!)</f>
        <v>#REF!</v>
      </c>
      <c r="D26" s="440"/>
      <c r="E26" s="440" t="e">
        <f t="shared" si="1"/>
        <v>#REF!</v>
      </c>
      <c r="F26" s="469">
        <f>SUM('[6]Állami előzetes 2007'!I77:I80,'[6]Állami előzetes 2007'!I82:I87)</f>
        <v>372771667.6666667</v>
      </c>
      <c r="G26" s="469">
        <f>SUM('[6]Állami előzetes 2007'!J77:J80,'[6]Állami előzetes 2007'!J82:J87)</f>
        <v>0</v>
      </c>
      <c r="H26" s="469">
        <f t="shared" si="3"/>
        <v>372771667.6666667</v>
      </c>
      <c r="I26" s="469">
        <f>SUM('[6]Állami előzetes 2008 '!E86:E97)</f>
        <v>209526333.33333334</v>
      </c>
      <c r="J26" s="469"/>
      <c r="K26" s="469">
        <f t="shared" si="4"/>
        <v>209526333.33333334</v>
      </c>
      <c r="L26" s="441">
        <f t="shared" si="2"/>
        <v>0.5620768730758054</v>
      </c>
    </row>
    <row r="27" spans="1:12" ht="13.5" customHeight="1">
      <c r="A27" s="438"/>
      <c r="B27" s="439" t="s">
        <v>96</v>
      </c>
      <c r="C27" s="440" t="e">
        <f>SUM(#REF!,#REF!)</f>
        <v>#REF!</v>
      </c>
      <c r="D27" s="440"/>
      <c r="E27" s="440" t="e">
        <f t="shared" si="1"/>
        <v>#REF!</v>
      </c>
      <c r="F27" s="469">
        <f>SUM('[6]Állami előzetes 2007'!I68:I69,'[6]Állami előzetes 2007'!I71:I72)</f>
        <v>66515000</v>
      </c>
      <c r="G27" s="469">
        <f>SUM('[6]Állami előzetes 2007'!J68:J69,'[6]Állami előzetes 2007'!J71:J72)</f>
        <v>0</v>
      </c>
      <c r="H27" s="469">
        <f t="shared" si="3"/>
        <v>66515000</v>
      </c>
      <c r="I27" s="469">
        <f>SUM('[6]Állami előzetes 2008 '!E62:E63,'[6]Állami előzetes 2008 '!E79:E81)</f>
        <v>58536666.66666667</v>
      </c>
      <c r="J27" s="469"/>
      <c r="K27" s="469">
        <f t="shared" si="4"/>
        <v>58536666.66666667</v>
      </c>
      <c r="L27" s="441">
        <f t="shared" si="2"/>
        <v>0.8800521185697463</v>
      </c>
    </row>
    <row r="28" spans="1:12" ht="13.5" customHeight="1">
      <c r="A28" s="438"/>
      <c r="B28" s="439" t="s">
        <v>97</v>
      </c>
      <c r="C28" s="440" t="e">
        <f>SUM(#REF!,#REF!)</f>
        <v>#REF!</v>
      </c>
      <c r="D28" s="440"/>
      <c r="E28" s="440" t="e">
        <f t="shared" si="1"/>
        <v>#REF!</v>
      </c>
      <c r="F28" s="469">
        <f>SUM('[6]Állami előzetes 2007'!I74:I75)</f>
        <v>343608000</v>
      </c>
      <c r="G28" s="469">
        <f>SUM('[6]Állami előzetes 2007'!J74:J75)</f>
        <v>0</v>
      </c>
      <c r="H28" s="469">
        <f t="shared" si="3"/>
        <v>343608000</v>
      </c>
      <c r="I28" s="469">
        <f>SUM('[6]Állami előzetes 2008 '!E64,'[6]Állami előzetes 2008 '!E83:E84,)</f>
        <v>246566000</v>
      </c>
      <c r="J28" s="469"/>
      <c r="K28" s="469">
        <f t="shared" si="4"/>
        <v>246566000</v>
      </c>
      <c r="L28" s="441">
        <f t="shared" si="2"/>
        <v>0.71757933459058</v>
      </c>
    </row>
    <row r="29" spans="1:12" ht="13.5" customHeight="1">
      <c r="A29" s="438"/>
      <c r="B29" s="439" t="s">
        <v>98</v>
      </c>
      <c r="C29" s="440" t="e">
        <f>SUM(#REF!,#REF!,#REF!,#REF!,#REF!,#REF!,#REF!,#REF!,#REF!,#REF!,#REF!)</f>
        <v>#REF!</v>
      </c>
      <c r="D29" s="440"/>
      <c r="E29" s="440" t="e">
        <f t="shared" si="1"/>
        <v>#REF!</v>
      </c>
      <c r="F29" s="469">
        <f>SUM('[6]Állami előzetes 2007'!I89:I90,'[6]Állami előzetes 2007'!I92:I95)</f>
        <v>112876201.99999999</v>
      </c>
      <c r="G29" s="469">
        <f>SUM('[6]Állami előzetes 2007'!J89:J90,'[6]Állami előzetes 2007'!J92:J95,'[6]Állami előzetes 2007'!J95,'[6]Állami előzetes 2007'!J95)</f>
        <v>0</v>
      </c>
      <c r="H29" s="469">
        <f t="shared" si="3"/>
        <v>112876201.99999999</v>
      </c>
      <c r="I29" s="469">
        <f>SUM('[6]Állami előzetes 2008 '!E99:E100,'[6]Állami előzetes 2008 '!E103:E105)</f>
        <v>71282466.66666666</v>
      </c>
      <c r="J29" s="469"/>
      <c r="K29" s="469">
        <f t="shared" si="4"/>
        <v>71282466.66666666</v>
      </c>
      <c r="L29" s="441">
        <f t="shared" si="2"/>
        <v>0.6315101447749515</v>
      </c>
    </row>
    <row r="30" spans="1:12" ht="13.5" customHeight="1">
      <c r="A30" s="438"/>
      <c r="B30" s="439" t="s">
        <v>414</v>
      </c>
      <c r="C30" s="440" t="e">
        <f>SUM(#REF!,#REF!,#REF!,#REF!,#REF!,#REF!,#REF!,#REF!,#REF!)</f>
        <v>#REF!</v>
      </c>
      <c r="D30" s="440"/>
      <c r="E30" s="440" t="e">
        <f t="shared" si="1"/>
        <v>#REF!</v>
      </c>
      <c r="F30" s="469">
        <f>SUM('[6]Állami előzetes 2007'!I104:I106)</f>
        <v>242732000</v>
      </c>
      <c r="G30" s="469">
        <f>SUM('[6]Állami előzetes 2007'!J104:J105)</f>
        <v>0</v>
      </c>
      <c r="H30" s="469">
        <f t="shared" si="3"/>
        <v>242732000</v>
      </c>
      <c r="I30" s="469">
        <f>SUM('[6]Állami előzetes 2008 '!E119,'[6]Állami előzetes 2008 '!E120,'[6]Állami előzetes 2008 '!E121,'[6]Állami előzetes 2008 '!E122,'[6]Állami előzetes 2008 '!E123)</f>
        <v>298163000</v>
      </c>
      <c r="J30" s="469"/>
      <c r="K30" s="469">
        <f t="shared" si="4"/>
        <v>298163000</v>
      </c>
      <c r="L30" s="441">
        <f t="shared" si="2"/>
        <v>1.228362968211855</v>
      </c>
    </row>
    <row r="31" spans="1:12" ht="13.5" customHeight="1">
      <c r="A31" s="438"/>
      <c r="B31" s="439" t="s">
        <v>540</v>
      </c>
      <c r="C31" s="440" t="e">
        <f>SUM(#REF!,#REF!)</f>
        <v>#REF!</v>
      </c>
      <c r="D31" s="440"/>
      <c r="E31" s="440" t="e">
        <f t="shared" si="1"/>
        <v>#REF!</v>
      </c>
      <c r="F31" s="469">
        <f>SUM('[6]Állami előzetes 2007'!I101:I102)</f>
        <v>57575000</v>
      </c>
      <c r="G31" s="469">
        <f>SUM('[6]Állami előzetes 2007'!J101:J102)</f>
        <v>0</v>
      </c>
      <c r="H31" s="469">
        <f t="shared" si="3"/>
        <v>57575000</v>
      </c>
      <c r="I31" s="469">
        <v>52652000</v>
      </c>
      <c r="J31" s="469"/>
      <c r="K31" s="469">
        <f t="shared" si="4"/>
        <v>52652000</v>
      </c>
      <c r="L31" s="441">
        <f t="shared" si="2"/>
        <v>0.9144941380807642</v>
      </c>
    </row>
    <row r="32" spans="1:12" ht="13.5" customHeight="1">
      <c r="A32" s="438"/>
      <c r="B32" s="439" t="s">
        <v>99</v>
      </c>
      <c r="C32" s="440"/>
      <c r="D32" s="440">
        <v>94888818</v>
      </c>
      <c r="E32" s="440">
        <f t="shared" si="1"/>
        <v>94888818</v>
      </c>
      <c r="F32" s="469">
        <f>SUM('[6]Állami előzetes 2007'!I107)</f>
        <v>0</v>
      </c>
      <c r="G32" s="469">
        <f>'[6]állami szolnok 2007 2008'!F151</f>
        <v>86845660</v>
      </c>
      <c r="H32" s="469">
        <f t="shared" si="3"/>
        <v>86845660</v>
      </c>
      <c r="I32" s="469">
        <f>'[6]Állami előzetes 2008 '!E124</f>
        <v>86382580</v>
      </c>
      <c r="J32" s="469"/>
      <c r="K32" s="469">
        <f t="shared" si="4"/>
        <v>86382580</v>
      </c>
      <c r="L32" s="441">
        <f t="shared" si="2"/>
        <v>0.9946677819018245</v>
      </c>
    </row>
    <row r="33" spans="1:12" ht="13.5" customHeight="1">
      <c r="A33" s="438"/>
      <c r="B33" s="428" t="s">
        <v>100</v>
      </c>
      <c r="C33" s="440" t="e">
        <f>SUM(#REF!,#REF!)</f>
        <v>#REF!</v>
      </c>
      <c r="D33" s="440"/>
      <c r="E33" s="440" t="e">
        <f t="shared" si="1"/>
        <v>#REF!</v>
      </c>
      <c r="F33" s="469">
        <f>SUM('[6]Állami előzetes 2007'!I96,'[6]Állami előzetes 2007'!I98)</f>
        <v>19934880</v>
      </c>
      <c r="G33" s="469">
        <f>SUM('[6]Állami előzetes 2007'!J96,'[6]Állami előzetes 2007'!J98)</f>
        <v>0</v>
      </c>
      <c r="H33" s="469">
        <f t="shared" si="3"/>
        <v>19934880</v>
      </c>
      <c r="I33" s="469">
        <f>SUM('[6]Állami előzetes 2008 '!E108:E113,)</f>
        <v>72491000</v>
      </c>
      <c r="J33" s="469"/>
      <c r="K33" s="469">
        <f t="shared" si="4"/>
        <v>72491000</v>
      </c>
      <c r="L33" s="441">
        <f t="shared" si="2"/>
        <v>3.636390086120408</v>
      </c>
    </row>
    <row r="34" spans="1:12" s="447" customFormat="1" ht="17.25" customHeight="1">
      <c r="A34" s="443" t="s">
        <v>101</v>
      </c>
      <c r="B34" s="444" t="s">
        <v>102</v>
      </c>
      <c r="C34" s="445">
        <f aca="true" t="shared" si="5" ref="C34:I34">SUM(C35:C41)</f>
        <v>95721038</v>
      </c>
      <c r="D34" s="445">
        <f t="shared" si="5"/>
        <v>481312786</v>
      </c>
      <c r="E34" s="445">
        <f t="shared" si="5"/>
        <v>577033824</v>
      </c>
      <c r="F34" s="472">
        <f t="shared" si="5"/>
        <v>59372289.2235</v>
      </c>
      <c r="G34" s="472">
        <f t="shared" si="5"/>
        <v>539404957.7765</v>
      </c>
      <c r="H34" s="472">
        <f>SUM(H35:H41)</f>
        <v>598777247</v>
      </c>
      <c r="I34" s="472">
        <f t="shared" si="5"/>
        <v>616314366</v>
      </c>
      <c r="J34" s="472"/>
      <c r="K34" s="472">
        <f>SUM(K35:K41)</f>
        <v>616314366</v>
      </c>
      <c r="L34" s="446">
        <f t="shared" si="2"/>
        <v>1.0292882187622603</v>
      </c>
    </row>
    <row r="35" spans="1:12" s="451" customFormat="1" ht="15" customHeight="1">
      <c r="A35" s="448" t="s">
        <v>103</v>
      </c>
      <c r="B35" s="449" t="s">
        <v>104</v>
      </c>
      <c r="C35" s="450"/>
      <c r="D35" s="450"/>
      <c r="E35" s="450"/>
      <c r="F35" s="468"/>
      <c r="G35" s="468"/>
      <c r="H35" s="468">
        <f>SUM(F35:G35)</f>
        <v>0</v>
      </c>
      <c r="I35" s="468"/>
      <c r="J35" s="468"/>
      <c r="K35" s="468"/>
      <c r="L35" s="437"/>
    </row>
    <row r="36" spans="1:12" ht="15" customHeight="1">
      <c r="A36" s="438"/>
      <c r="B36" s="439" t="s">
        <v>105</v>
      </c>
      <c r="C36" s="440">
        <v>24090000</v>
      </c>
      <c r="D36" s="440"/>
      <c r="E36" s="440">
        <f aca="true" t="shared" si="6" ref="E36:E41">SUM(C36:D36)</f>
        <v>24090000</v>
      </c>
      <c r="F36" s="469">
        <f>SUM('[6]Állami előzetes 2007'!I111)</f>
        <v>18575700</v>
      </c>
      <c r="G36" s="469"/>
      <c r="H36" s="469">
        <f aca="true" t="shared" si="7" ref="H36:H41">SUM(F36:G36)</f>
        <v>18575700</v>
      </c>
      <c r="I36" s="469">
        <f>'[6]Állami előzetes 2008 '!E128</f>
        <v>17284800</v>
      </c>
      <c r="J36" s="469"/>
      <c r="K36" s="469">
        <f>SUM(I36:J36)</f>
        <v>17284800</v>
      </c>
      <c r="L36" s="441">
        <f t="shared" si="2"/>
        <v>0.9305059836237666</v>
      </c>
    </row>
    <row r="37" spans="1:12" ht="15" customHeight="1">
      <c r="A37" s="438"/>
      <c r="B37" s="439" t="s">
        <v>106</v>
      </c>
      <c r="C37" s="440">
        <v>22440000</v>
      </c>
      <c r="D37" s="440"/>
      <c r="E37" s="440">
        <f t="shared" si="6"/>
        <v>22440000</v>
      </c>
      <c r="F37" s="469">
        <f>SUM('[6]Állami előzetes 2007'!I112)</f>
        <v>28560000</v>
      </c>
      <c r="G37" s="469"/>
      <c r="H37" s="469">
        <f t="shared" si="7"/>
        <v>28560000</v>
      </c>
      <c r="I37" s="469">
        <f>'[6]Állami előzetes 2008 '!E129</f>
        <v>26520000</v>
      </c>
      <c r="J37" s="469"/>
      <c r="K37" s="469">
        <f>SUM(I37:J37)</f>
        <v>26520000</v>
      </c>
      <c r="L37" s="441">
        <f>K37/H37</f>
        <v>0.9285714285714286</v>
      </c>
    </row>
    <row r="38" spans="1:12" ht="15" customHeight="1">
      <c r="A38" s="438"/>
      <c r="B38" s="439" t="s">
        <v>108</v>
      </c>
      <c r="C38" s="440">
        <v>42889038</v>
      </c>
      <c r="D38" s="440"/>
      <c r="E38" s="440">
        <f t="shared" si="6"/>
        <v>42889038</v>
      </c>
      <c r="F38" s="469">
        <f>SUM('[6]Állami előzetes 2007'!I113)</f>
        <v>11349210.4235</v>
      </c>
      <c r="G38" s="469">
        <f>SUM('[6]Állami előzetes 2007'!J113)</f>
        <v>25679208.5765</v>
      </c>
      <c r="H38" s="469">
        <f t="shared" si="7"/>
        <v>37028419</v>
      </c>
      <c r="I38" s="469">
        <f>'[6]Állami előzetes 2008 '!E130</f>
        <v>48591082</v>
      </c>
      <c r="J38" s="469"/>
      <c r="K38" s="469">
        <f>SUM(I38:J38)</f>
        <v>48591082</v>
      </c>
      <c r="L38" s="441">
        <f>K38/H38</f>
        <v>1.312264560903883</v>
      </c>
    </row>
    <row r="39" spans="1:12" ht="15" customHeight="1">
      <c r="A39" s="438"/>
      <c r="B39" s="439" t="s">
        <v>109</v>
      </c>
      <c r="C39" s="440">
        <v>6302000</v>
      </c>
      <c r="D39" s="440"/>
      <c r="E39" s="440">
        <f t="shared" si="6"/>
        <v>6302000</v>
      </c>
      <c r="F39" s="469">
        <f>SUM('[6]Állami előzetes 2007'!I114)</f>
        <v>887378.7999999999</v>
      </c>
      <c r="G39" s="469">
        <f>SUM('[6]Állami előzetes 2007'!J114)</f>
        <v>2007821.2</v>
      </c>
      <c r="H39" s="469">
        <f t="shared" si="7"/>
        <v>2895200</v>
      </c>
      <c r="I39" s="469">
        <f>'[6]Állami előzetes 2008 '!E131</f>
        <v>1353600</v>
      </c>
      <c r="J39" s="469"/>
      <c r="K39" s="469">
        <f>SUM(I39:J39)</f>
        <v>1353600</v>
      </c>
      <c r="L39" s="441">
        <f>K39/H39</f>
        <v>0.4675324675324675</v>
      </c>
    </row>
    <row r="40" spans="1:12" s="451" customFormat="1" ht="15" customHeight="1">
      <c r="A40" s="452" t="s">
        <v>110</v>
      </c>
      <c r="B40" s="453" t="s">
        <v>111</v>
      </c>
      <c r="C40" s="454"/>
      <c r="D40" s="454">
        <v>481207786</v>
      </c>
      <c r="E40" s="440">
        <f t="shared" si="6"/>
        <v>481207786</v>
      </c>
      <c r="F40" s="469">
        <f>SUM('[6]Állami előzetes 2007'!I116)</f>
        <v>0</v>
      </c>
      <c r="G40" s="469">
        <f>SUM('[6]Állami előzetes 2007'!J116)</f>
        <v>511717928</v>
      </c>
      <c r="H40" s="469">
        <f t="shared" si="7"/>
        <v>511717928</v>
      </c>
      <c r="I40" s="469">
        <f>'[6]Állami előzetes 2008 '!E133</f>
        <v>522564884</v>
      </c>
      <c r="J40" s="469"/>
      <c r="K40" s="469">
        <f>SUM(I40:J40)</f>
        <v>522564884</v>
      </c>
      <c r="L40" s="441">
        <f>K40/H40</f>
        <v>1.0211971389050103</v>
      </c>
    </row>
    <row r="41" spans="1:12" s="451" customFormat="1" ht="15" customHeight="1">
      <c r="A41" s="459" t="s">
        <v>112</v>
      </c>
      <c r="B41" s="460" t="s">
        <v>113</v>
      </c>
      <c r="C41" s="461"/>
      <c r="D41" s="461">
        <v>105000</v>
      </c>
      <c r="E41" s="663">
        <f t="shared" si="6"/>
        <v>105000</v>
      </c>
      <c r="F41" s="474"/>
      <c r="G41" s="474"/>
      <c r="H41" s="474">
        <f t="shared" si="7"/>
        <v>0</v>
      </c>
      <c r="I41" s="474"/>
      <c r="J41" s="474"/>
      <c r="K41" s="474"/>
      <c r="L41" s="462"/>
    </row>
    <row r="42" spans="1:12" s="447" customFormat="1" ht="16.5" customHeight="1">
      <c r="A42" s="768" t="s">
        <v>114</v>
      </c>
      <c r="B42" s="769"/>
      <c r="C42" s="457" t="e">
        <f aca="true" t="shared" si="8" ref="C42:I42">SUM(C34,C11)</f>
        <v>#REF!</v>
      </c>
      <c r="D42" s="457" t="e">
        <f t="shared" si="8"/>
        <v>#REF!</v>
      </c>
      <c r="E42" s="457" t="e">
        <f t="shared" si="8"/>
        <v>#REF!</v>
      </c>
      <c r="F42" s="473">
        <f t="shared" si="8"/>
        <v>5472206907.2535</v>
      </c>
      <c r="G42" s="473">
        <f t="shared" si="8"/>
        <v>1401684042.7465</v>
      </c>
      <c r="H42" s="473">
        <f t="shared" si="8"/>
        <v>6873890950</v>
      </c>
      <c r="I42" s="473">
        <f t="shared" si="8"/>
        <v>6242655601.000001</v>
      </c>
      <c r="J42" s="473"/>
      <c r="K42" s="473">
        <f>SUM(K34,K11)</f>
        <v>6242655601.000001</v>
      </c>
      <c r="L42" s="458">
        <f>K42/H42</f>
        <v>0.9081691354152194</v>
      </c>
    </row>
    <row r="43" spans="1:12" s="451" customFormat="1" ht="16.5" customHeight="1">
      <c r="A43" s="452" t="s">
        <v>115</v>
      </c>
      <c r="B43" s="453" t="s">
        <v>79</v>
      </c>
      <c r="C43" s="454"/>
      <c r="D43" s="454"/>
      <c r="E43" s="454" t="e">
        <f>SUM(C34,C11)</f>
        <v>#REF!</v>
      </c>
      <c r="F43" s="469"/>
      <c r="G43" s="469"/>
      <c r="H43" s="469">
        <f>F42</f>
        <v>5472206907.2535</v>
      </c>
      <c r="I43" s="469"/>
      <c r="J43" s="469"/>
      <c r="K43" s="469">
        <f>I42</f>
        <v>6242655601.000001</v>
      </c>
      <c r="L43" s="441">
        <f>K43/H43</f>
        <v>1.1407930487287055</v>
      </c>
    </row>
    <row r="44" spans="1:12" s="451" customFormat="1" ht="16.5" customHeight="1">
      <c r="A44" s="452" t="s">
        <v>116</v>
      </c>
      <c r="B44" s="453" t="s">
        <v>538</v>
      </c>
      <c r="C44" s="454"/>
      <c r="D44" s="454"/>
      <c r="E44" s="454"/>
      <c r="F44" s="469"/>
      <c r="G44" s="469"/>
      <c r="H44" s="469"/>
      <c r="I44" s="469"/>
      <c r="J44" s="469"/>
      <c r="K44" s="469"/>
      <c r="L44" s="441"/>
    </row>
    <row r="45" spans="1:12" s="451" customFormat="1" ht="16.5" customHeight="1">
      <c r="A45" s="459" t="s">
        <v>117</v>
      </c>
      <c r="B45" s="460" t="s">
        <v>118</v>
      </c>
      <c r="C45" s="461"/>
      <c r="D45" s="461"/>
      <c r="E45" s="461">
        <v>247500000</v>
      </c>
      <c r="F45" s="474"/>
      <c r="G45" s="474"/>
      <c r="H45" s="474">
        <f>SUM('[6]Állami előzetes 2007'!K121)</f>
        <v>317600000</v>
      </c>
      <c r="I45" s="474">
        <f>'[6]Állami előzetes 2008 '!E138</f>
        <v>317600000</v>
      </c>
      <c r="J45" s="474"/>
      <c r="K45" s="474">
        <f>SUM(I45:J45)</f>
        <v>317600000</v>
      </c>
      <c r="L45" s="462">
        <f>K45/H45</f>
        <v>1</v>
      </c>
    </row>
    <row r="46" spans="1:12" ht="12.75">
      <c r="A46" s="760"/>
      <c r="B46" s="761"/>
      <c r="C46" s="761"/>
      <c r="D46" s="761"/>
      <c r="E46" s="761"/>
      <c r="F46" s="761"/>
      <c r="G46" s="761"/>
      <c r="H46" s="761"/>
      <c r="I46" s="761"/>
      <c r="J46" s="761"/>
      <c r="K46" s="761"/>
      <c r="L46" s="762"/>
    </row>
    <row r="47" spans="1:12" s="447" customFormat="1" ht="14.25" customHeight="1">
      <c r="A47" s="463" t="s">
        <v>119</v>
      </c>
      <c r="B47" s="464" t="s">
        <v>415</v>
      </c>
      <c r="C47" s="457"/>
      <c r="D47" s="457"/>
      <c r="E47" s="457" t="e">
        <f>SUM(E48:E50)</f>
        <v>#REF!</v>
      </c>
      <c r="F47" s="473"/>
      <c r="G47" s="473"/>
      <c r="H47" s="473">
        <f>SUM(H48:H50)</f>
        <v>2852436828.7465</v>
      </c>
      <c r="I47" s="473"/>
      <c r="J47" s="473"/>
      <c r="K47" s="473">
        <f>SUM(K48:K50)</f>
        <v>1516580224.9720004</v>
      </c>
      <c r="L47" s="458">
        <f>K47/H47</f>
        <v>0.5316788121959776</v>
      </c>
    </row>
    <row r="48" spans="1:12" s="451" customFormat="1" ht="14.25" customHeight="1">
      <c r="A48" s="452" t="s">
        <v>120</v>
      </c>
      <c r="B48" s="453" t="s">
        <v>2</v>
      </c>
      <c r="C48" s="454"/>
      <c r="D48" s="454"/>
      <c r="E48" s="454">
        <v>1176384825</v>
      </c>
      <c r="F48" s="469"/>
      <c r="G48" s="469"/>
      <c r="H48" s="469">
        <f>SUM('[6]Állami előzetes 2007'!K122)</f>
        <v>1039974279</v>
      </c>
      <c r="I48" s="475"/>
      <c r="J48" s="469"/>
      <c r="K48" s="469">
        <f>'[6]Állami előzetes 2008 '!E139</f>
        <v>1120785612</v>
      </c>
      <c r="L48" s="441">
        <f>K48/H48</f>
        <v>1.0777051265899624</v>
      </c>
    </row>
    <row r="49" spans="1:12" s="451" customFormat="1" ht="14.25" customHeight="1">
      <c r="A49" s="644" t="s">
        <v>107</v>
      </c>
      <c r="B49" s="645" t="s">
        <v>567</v>
      </c>
      <c r="C49" s="454"/>
      <c r="D49" s="454"/>
      <c r="E49" s="454">
        <v>458270639</v>
      </c>
      <c r="F49" s="469"/>
      <c r="G49" s="469"/>
      <c r="H49" s="469">
        <f>SUM('[6]Állami előzetes 2007'!J123)</f>
        <v>410778507</v>
      </c>
      <c r="I49" s="475"/>
      <c r="J49" s="469"/>
      <c r="K49" s="469">
        <f>'[6]Állami előzetes 2008 '!E140</f>
        <v>395794612.97200036</v>
      </c>
      <c r="L49" s="441">
        <f>K49/H49</f>
        <v>0.9635231791034294</v>
      </c>
    </row>
    <row r="50" spans="1:12" s="451" customFormat="1" ht="14.25" customHeight="1">
      <c r="A50" s="455" t="s">
        <v>121</v>
      </c>
      <c r="B50" s="648" t="s">
        <v>3</v>
      </c>
      <c r="C50" s="456"/>
      <c r="D50" s="456"/>
      <c r="E50" s="456" t="e">
        <f>SUM(D42)</f>
        <v>#REF!</v>
      </c>
      <c r="F50" s="471"/>
      <c r="G50" s="471"/>
      <c r="H50" s="471">
        <f>SUM(G42)</f>
        <v>1401684042.7465</v>
      </c>
      <c r="I50" s="471"/>
      <c r="J50" s="471"/>
      <c r="K50" s="471"/>
      <c r="L50" s="442">
        <f>K50/H50</f>
        <v>0</v>
      </c>
    </row>
    <row r="51" spans="1:12" s="447" customFormat="1" ht="19.5" customHeight="1">
      <c r="A51" s="752" t="s">
        <v>122</v>
      </c>
      <c r="B51" s="753"/>
      <c r="C51" s="465"/>
      <c r="D51" s="465"/>
      <c r="E51" s="465" t="e">
        <f>SUM(E43:E45,E48:E50)</f>
        <v>#REF!</v>
      </c>
      <c r="F51" s="649"/>
      <c r="G51" s="649"/>
      <c r="H51" s="472">
        <f>SUM(H43:H45,H48:H50)</f>
        <v>8642243736</v>
      </c>
      <c r="I51" s="472"/>
      <c r="J51" s="472"/>
      <c r="K51" s="472">
        <f>SUM(K43:K45,K48:K50)</f>
        <v>8076835825.972001</v>
      </c>
      <c r="L51" s="446">
        <f>K51/H51</f>
        <v>0.9345762596728504</v>
      </c>
    </row>
    <row r="52" ht="14.25" customHeight="1">
      <c r="B52" s="466" t="s">
        <v>4</v>
      </c>
    </row>
    <row r="54" spans="6:11" ht="12.75">
      <c r="F54" s="467"/>
      <c r="G54" s="467"/>
      <c r="H54" s="467"/>
      <c r="I54" s="467"/>
      <c r="J54" s="467"/>
      <c r="K54" s="467"/>
    </row>
  </sheetData>
  <sheetProtection/>
  <mergeCells count="20">
    <mergeCell ref="A51:B51"/>
    <mergeCell ref="A7:A10"/>
    <mergeCell ref="B7:B10"/>
    <mergeCell ref="A46:L46"/>
    <mergeCell ref="C7:E8"/>
    <mergeCell ref="C9:C10"/>
    <mergeCell ref="A42:B42"/>
    <mergeCell ref="H9:H10"/>
    <mergeCell ref="D9:D10"/>
    <mergeCell ref="E9:E10"/>
    <mergeCell ref="A2:L2"/>
    <mergeCell ref="A3:L3"/>
    <mergeCell ref="L7:L10"/>
    <mergeCell ref="I7:K8"/>
    <mergeCell ref="I9:I10"/>
    <mergeCell ref="J9:J10"/>
    <mergeCell ref="K9:K10"/>
    <mergeCell ref="F7:H8"/>
    <mergeCell ref="F9:F10"/>
    <mergeCell ref="G9:G10"/>
  </mergeCells>
  <printOptions horizontalCentered="1"/>
  <pageMargins left="0.2" right="0.21" top="0.55" bottom="0.34" header="0.62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H39"/>
  <sheetViews>
    <sheetView workbookViewId="0" topLeftCell="A1">
      <selection activeCell="F19" sqref="F19"/>
    </sheetView>
  </sheetViews>
  <sheetFormatPr defaultColWidth="8.8515625" defaultRowHeight="12.75"/>
  <cols>
    <col min="1" max="1" width="34.7109375" style="605" customWidth="1"/>
    <col min="2" max="2" width="15.57421875" style="605" customWidth="1"/>
    <col min="3" max="3" width="16.140625" style="605" customWidth="1"/>
    <col min="4" max="4" width="16.00390625" style="605" customWidth="1"/>
    <col min="5" max="5" width="14.8515625" style="605" customWidth="1"/>
    <col min="6" max="7" width="13.57421875" style="605" customWidth="1"/>
    <col min="8" max="8" width="15.00390625" style="605" customWidth="1"/>
    <col min="9" max="9" width="16.421875" style="605" customWidth="1"/>
    <col min="10" max="10" width="10.57421875" style="605" bestFit="1" customWidth="1"/>
    <col min="11" max="11" width="10.421875" style="605" bestFit="1" customWidth="1"/>
    <col min="12" max="16384" width="8.8515625" style="605" customWidth="1"/>
  </cols>
  <sheetData>
    <row r="2" spans="1:8" s="604" customFormat="1" ht="12.75">
      <c r="A2" s="771" t="s">
        <v>68</v>
      </c>
      <c r="B2" s="771"/>
      <c r="C2" s="771"/>
      <c r="D2" s="771"/>
      <c r="E2" s="771"/>
      <c r="F2" s="771"/>
      <c r="G2" s="771"/>
      <c r="H2" s="771"/>
    </row>
    <row r="3" spans="1:8" s="604" customFormat="1" ht="12.75">
      <c r="A3" s="771" t="s">
        <v>0</v>
      </c>
      <c r="B3" s="771"/>
      <c r="C3" s="771"/>
      <c r="D3" s="771"/>
      <c r="E3" s="771"/>
      <c r="F3" s="771"/>
      <c r="G3" s="771"/>
      <c r="H3" s="771"/>
    </row>
    <row r="6" spans="7:8" ht="12.75">
      <c r="G6" s="777" t="s">
        <v>539</v>
      </c>
      <c r="H6" s="777"/>
    </row>
    <row r="7" spans="1:8" ht="17.25" customHeight="1">
      <c r="A7" s="793" t="s">
        <v>293</v>
      </c>
      <c r="B7" s="772" t="s">
        <v>542</v>
      </c>
      <c r="C7" s="772" t="s">
        <v>543</v>
      </c>
      <c r="D7" s="772" t="s">
        <v>544</v>
      </c>
      <c r="E7" s="775" t="s">
        <v>294</v>
      </c>
      <c r="F7" s="775"/>
      <c r="G7" s="775" t="s">
        <v>295</v>
      </c>
      <c r="H7" s="776"/>
    </row>
    <row r="8" spans="1:8" ht="12.75" customHeight="1">
      <c r="A8" s="794"/>
      <c r="B8" s="773"/>
      <c r="C8" s="773"/>
      <c r="D8" s="773"/>
      <c r="E8" s="778" t="s">
        <v>128</v>
      </c>
      <c r="F8" s="778" t="s">
        <v>296</v>
      </c>
      <c r="G8" s="778" t="s">
        <v>545</v>
      </c>
      <c r="H8" s="780" t="s">
        <v>296</v>
      </c>
    </row>
    <row r="9" spans="1:8" ht="12.75">
      <c r="A9" s="795"/>
      <c r="B9" s="774"/>
      <c r="C9" s="774"/>
      <c r="D9" s="774"/>
      <c r="E9" s="779"/>
      <c r="F9" s="779"/>
      <c r="G9" s="779"/>
      <c r="H9" s="781"/>
    </row>
    <row r="10" spans="1:8" ht="16.5" customHeight="1">
      <c r="A10" s="478">
        <v>1</v>
      </c>
      <c r="B10" s="479">
        <v>2</v>
      </c>
      <c r="C10" s="479">
        <v>3</v>
      </c>
      <c r="D10" s="480">
        <v>4</v>
      </c>
      <c r="E10" s="479">
        <v>5</v>
      </c>
      <c r="F10" s="479">
        <v>6</v>
      </c>
      <c r="G10" s="479">
        <v>7</v>
      </c>
      <c r="H10" s="481">
        <v>8</v>
      </c>
    </row>
    <row r="11" spans="1:8" ht="20.25" customHeight="1">
      <c r="A11" s="607" t="s">
        <v>360</v>
      </c>
      <c r="B11" s="500">
        <f>SUM('[4]Állami előzetes 2007'!K8:K15)</f>
        <v>216372030</v>
      </c>
      <c r="C11" s="500">
        <f>SUM('[4]Állami várh telj 2007'!K8:K15)</f>
        <v>216372030</v>
      </c>
      <c r="D11" s="500">
        <f>SUM('[4]Állami előzetes 2008 '!E8,'[4]Állami előzetes 2008 '!E10:E15)</f>
        <v>210639919</v>
      </c>
      <c r="E11" s="500">
        <f>D11-B11</f>
        <v>-5732111</v>
      </c>
      <c r="F11" s="608">
        <f aca="true" t="shared" si="0" ref="F11:F22">(D11/B11)*100-100</f>
        <v>-2.6491922269250807</v>
      </c>
      <c r="G11" s="500">
        <f>D11-C11</f>
        <v>-5732111</v>
      </c>
      <c r="H11" s="609">
        <f aca="true" t="shared" si="1" ref="H11:H22">(D11/C11)*100-100</f>
        <v>-2.6491922269250807</v>
      </c>
    </row>
    <row r="12" spans="1:8" ht="20.25" customHeight="1">
      <c r="A12" s="607" t="s">
        <v>361</v>
      </c>
      <c r="B12" s="500">
        <f>SUM('[4]Állami előzetes 2007'!K16:K35)</f>
        <v>930150730</v>
      </c>
      <c r="C12" s="500">
        <f>SUM('[4]Állami várh telj 2007'!K16:K35)</f>
        <v>954293932</v>
      </c>
      <c r="D12" s="500">
        <f>SUM('[4]Állami előzetes 2008 '!E16,'[4]Állami előzetes 2008 '!E27,'[4]Állami előzetes 2008 '!E29,'[4]Állami előzetes 2008 '!E34:E35)</f>
        <v>656080536</v>
      </c>
      <c r="E12" s="500">
        <f>D12-B12</f>
        <v>-274070194</v>
      </c>
      <c r="F12" s="608">
        <f t="shared" si="0"/>
        <v>-29.465137763209626</v>
      </c>
      <c r="G12" s="500">
        <f>D12-C12</f>
        <v>-298213396</v>
      </c>
      <c r="H12" s="609">
        <f t="shared" si="1"/>
        <v>-31.24963766404835</v>
      </c>
    </row>
    <row r="13" spans="1:8" ht="20.25" customHeight="1">
      <c r="A13" s="607" t="s">
        <v>541</v>
      </c>
      <c r="B13" s="500">
        <f>SUM('[4]Állami előzetes 2007'!K37:K106)</f>
        <v>5041745282.999999</v>
      </c>
      <c r="C13" s="500">
        <f>SUM('[4]Állami várh telj 2007'!K37:K108)</f>
        <v>5002594238.333332</v>
      </c>
      <c r="D13" s="500">
        <f>SUM('[4]Állami előzetes 2008 '!E37:E100,'[4]Állami előzetes 2008 '!E103:E105,'[4]Állami előzetes 2008 '!E108:E116,'[4]Állami előzetes 2008 '!E119,'[4]Állami előzetes 2008 '!E120,'[4]Állami előzetes 2008 '!E121:E123)</f>
        <v>4673238200</v>
      </c>
      <c r="E13" s="500">
        <f>D13-B13</f>
        <v>-368507082.99999905</v>
      </c>
      <c r="F13" s="608">
        <f t="shared" si="0"/>
        <v>-7.309117424923244</v>
      </c>
      <c r="G13" s="500">
        <f>D13-C13</f>
        <v>-329356038.33333206</v>
      </c>
      <c r="H13" s="609">
        <f t="shared" si="1"/>
        <v>-6.58370482677924</v>
      </c>
    </row>
    <row r="14" spans="1:8" ht="20.25" customHeight="1">
      <c r="A14" s="610" t="s">
        <v>362</v>
      </c>
      <c r="B14" s="611">
        <f>SUM('[4]Állami előzetes 2007'!K107)</f>
        <v>86845660</v>
      </c>
      <c r="C14" s="611">
        <f>SUM('[4]Állami várh telj 2007'!K109)</f>
        <v>86845660</v>
      </c>
      <c r="D14" s="611">
        <f>'[4]Állami előzetes 2008 '!E124</f>
        <v>86382580</v>
      </c>
      <c r="E14" s="611">
        <f>D14-B14</f>
        <v>-463080</v>
      </c>
      <c r="F14" s="612">
        <f t="shared" si="0"/>
        <v>-0.5332218098175474</v>
      </c>
      <c r="G14" s="611">
        <f>D14-C14</f>
        <v>-463080</v>
      </c>
      <c r="H14" s="613">
        <f t="shared" si="1"/>
        <v>-0.5332218098175474</v>
      </c>
    </row>
    <row r="15" spans="1:8" ht="20.25" customHeight="1">
      <c r="A15" s="614" t="s">
        <v>81</v>
      </c>
      <c r="B15" s="615">
        <f>SUM(B11:B14)</f>
        <v>6275113702.999999</v>
      </c>
      <c r="C15" s="615">
        <f>SUM(C11:C14)</f>
        <v>6260105860.333332</v>
      </c>
      <c r="D15" s="615">
        <f>SUM(D11:D14)</f>
        <v>5626341235</v>
      </c>
      <c r="E15" s="615">
        <f>SUM(E11:E14)</f>
        <v>-648772467.999999</v>
      </c>
      <c r="F15" s="616">
        <f t="shared" si="0"/>
        <v>-10.33881613475522</v>
      </c>
      <c r="G15" s="616">
        <f>G14+G13+G12+G11</f>
        <v>-633764625.3333321</v>
      </c>
      <c r="H15" s="617">
        <f t="shared" si="1"/>
        <v>-10.123864347872</v>
      </c>
    </row>
    <row r="16" spans="1:8" ht="20.25" customHeight="1">
      <c r="A16" s="618" t="s">
        <v>363</v>
      </c>
      <c r="B16" s="619">
        <f>SUM('[4]Állami előzetes 2007'!K115)</f>
        <v>87059319</v>
      </c>
      <c r="C16" s="619">
        <f>SUM('[4]Állami várh telj 2007'!K117)</f>
        <v>86576616</v>
      </c>
      <c r="D16" s="619">
        <f>SUM('[4]Állami előzetes 2008 '!E132)</f>
        <v>93749482</v>
      </c>
      <c r="E16" s="619">
        <f>D16-B16</f>
        <v>6690163</v>
      </c>
      <c r="F16" s="620">
        <f t="shared" si="0"/>
        <v>7.684602954452231</v>
      </c>
      <c r="G16" s="619">
        <f>D16-C16</f>
        <v>7172866</v>
      </c>
      <c r="H16" s="621">
        <f t="shared" si="1"/>
        <v>8.284992335574756</v>
      </c>
    </row>
    <row r="17" spans="1:8" ht="20.25" customHeight="1">
      <c r="A17" s="607" t="s">
        <v>364</v>
      </c>
      <c r="B17" s="500">
        <f>SUM('[4]Állami előzetes 2007'!K121)</f>
        <v>317600000</v>
      </c>
      <c r="C17" s="500">
        <f>SUM('[4]Állami várh telj 2007'!K123)</f>
        <v>317600000</v>
      </c>
      <c r="D17" s="500">
        <f>'[4]Állami előzetes 2008 '!E138</f>
        <v>317600000</v>
      </c>
      <c r="E17" s="500"/>
      <c r="F17" s="608"/>
      <c r="G17" s="500"/>
      <c r="H17" s="609"/>
    </row>
    <row r="18" spans="1:8" ht="20.25" customHeight="1">
      <c r="A18" s="607" t="s">
        <v>365</v>
      </c>
      <c r="B18" s="500">
        <f>SUM('[4]Állami előzetes 2007'!K116)</f>
        <v>511717928</v>
      </c>
      <c r="C18" s="500">
        <f>SUM('[4]Állami várh telj 2007'!K118)</f>
        <v>511717928</v>
      </c>
      <c r="D18" s="500">
        <f>'[4]Állami előzetes 2008 '!E133</f>
        <v>522564884</v>
      </c>
      <c r="E18" s="500">
        <f>D18-B18</f>
        <v>10846956</v>
      </c>
      <c r="F18" s="608">
        <f t="shared" si="0"/>
        <v>2.119713890501032</v>
      </c>
      <c r="G18" s="500">
        <f>D18-C18</f>
        <v>10846956</v>
      </c>
      <c r="H18" s="609">
        <f t="shared" si="1"/>
        <v>2.119713890501032</v>
      </c>
    </row>
    <row r="19" spans="1:8" ht="20.25" customHeight="1">
      <c r="A19" s="607" t="s">
        <v>366</v>
      </c>
      <c r="B19" s="500">
        <f>SUM('[4]Állami előzetes 2007'!K122)</f>
        <v>1039974279</v>
      </c>
      <c r="C19" s="500">
        <f>SUM('[4]Állami várh telj 2007'!K124)</f>
        <v>1039974279</v>
      </c>
      <c r="D19" s="500">
        <f>'[4]Állami előzetes 2008 '!E139</f>
        <v>1120785612</v>
      </c>
      <c r="E19" s="500">
        <f>D19-B19</f>
        <v>80811333</v>
      </c>
      <c r="F19" s="608">
        <f t="shared" si="0"/>
        <v>7.770512658996239</v>
      </c>
      <c r="G19" s="500">
        <f>D19-C19</f>
        <v>80811333</v>
      </c>
      <c r="H19" s="609">
        <f t="shared" si="1"/>
        <v>7.770512658996239</v>
      </c>
    </row>
    <row r="20" spans="1:8" ht="26.25" customHeight="1">
      <c r="A20" s="647" t="s">
        <v>567</v>
      </c>
      <c r="B20" s="611">
        <f>SUM('[4]Állami előzetes 2007'!K123)</f>
        <v>410778507</v>
      </c>
      <c r="C20" s="611">
        <f>SUM('[4]Állami várh telj 2007'!K125)</f>
        <v>86158366</v>
      </c>
      <c r="D20" s="622">
        <f>'[4]Állami előzetes 2008 '!E140</f>
        <v>395794612.97200036</v>
      </c>
      <c r="E20" s="611">
        <f>D20-B20</f>
        <v>-14983894.02799964</v>
      </c>
      <c r="F20" s="612">
        <f t="shared" si="0"/>
        <v>-3.647682089657053</v>
      </c>
      <c r="G20" s="611">
        <f>D20-C20</f>
        <v>309636246.97200036</v>
      </c>
      <c r="H20" s="613">
        <f t="shared" si="1"/>
        <v>359.38036124315585</v>
      </c>
    </row>
    <row r="21" spans="1:8" ht="20.25" customHeight="1">
      <c r="A21" s="614" t="s">
        <v>81</v>
      </c>
      <c r="B21" s="615">
        <f>SUM(B16:B20)</f>
        <v>2367130033</v>
      </c>
      <c r="C21" s="615">
        <f>SUM(C16:C20)</f>
        <v>2042027189</v>
      </c>
      <c r="D21" s="615">
        <f>SUM(D16:D20)</f>
        <v>2450494590.972</v>
      </c>
      <c r="E21" s="615">
        <f>SUM(E16:E20)</f>
        <v>83364557.97200036</v>
      </c>
      <c r="F21" s="616">
        <f t="shared" si="0"/>
        <v>3.5217565917300817</v>
      </c>
      <c r="G21" s="615">
        <f>SUM(G16:G20)</f>
        <v>408467401.97200036</v>
      </c>
      <c r="H21" s="617">
        <f t="shared" si="1"/>
        <v>20.003034444023754</v>
      </c>
    </row>
    <row r="22" spans="1:8" ht="20.25" customHeight="1">
      <c r="A22" s="623" t="s">
        <v>61</v>
      </c>
      <c r="B22" s="624">
        <f>B21+B15</f>
        <v>8642243736</v>
      </c>
      <c r="C22" s="624">
        <f>C21+C15</f>
        <v>8302133049.333332</v>
      </c>
      <c r="D22" s="624">
        <f>D21+D15</f>
        <v>8076835825.972</v>
      </c>
      <c r="E22" s="624">
        <f>E21+E15</f>
        <v>-565407910.0279987</v>
      </c>
      <c r="F22" s="625">
        <f t="shared" si="0"/>
        <v>-6.542374032714974</v>
      </c>
      <c r="G22" s="625">
        <f>G21+G15</f>
        <v>-225297223.3613317</v>
      </c>
      <c r="H22" s="626">
        <f t="shared" si="1"/>
        <v>-2.7137269665826835</v>
      </c>
    </row>
    <row r="24" ht="12.75">
      <c r="A24" s="109"/>
    </row>
    <row r="25" spans="1:8" ht="12.75" hidden="1">
      <c r="A25" s="791" t="s">
        <v>297</v>
      </c>
      <c r="B25" s="792"/>
      <c r="C25" s="627">
        <v>2178977000</v>
      </c>
      <c r="D25" s="606"/>
      <c r="E25" s="791" t="s">
        <v>298</v>
      </c>
      <c r="F25" s="792"/>
      <c r="G25" s="627">
        <v>108462792</v>
      </c>
      <c r="H25" s="606"/>
    </row>
    <row r="26" spans="1:8" ht="12.75" hidden="1">
      <c r="A26" s="784" t="s">
        <v>299</v>
      </c>
      <c r="B26" s="785"/>
      <c r="C26" s="628">
        <v>2070514208</v>
      </c>
      <c r="D26" s="606"/>
      <c r="E26" s="784" t="s">
        <v>300</v>
      </c>
      <c r="F26" s="785"/>
      <c r="G26" s="628">
        <v>189047016</v>
      </c>
      <c r="H26" s="606"/>
    </row>
    <row r="27" spans="1:8" ht="12.75" hidden="1">
      <c r="A27" s="782" t="s">
        <v>298</v>
      </c>
      <c r="B27" s="783"/>
      <c r="C27" s="629">
        <f>C25-C26</f>
        <v>108462792</v>
      </c>
      <c r="D27" s="606"/>
      <c r="E27" s="784" t="s">
        <v>301</v>
      </c>
      <c r="F27" s="785"/>
      <c r="G27" s="629">
        <f>SUM(G25:G26)</f>
        <v>297509808</v>
      </c>
      <c r="H27" s="630">
        <f>G27/C25*100</f>
        <v>13.653646091721022</v>
      </c>
    </row>
    <row r="28" spans="1:8" ht="12.75" hidden="1">
      <c r="A28" s="786"/>
      <c r="B28" s="787"/>
      <c r="C28" s="788"/>
      <c r="D28" s="606"/>
      <c r="E28" s="784" t="s">
        <v>302</v>
      </c>
      <c r="F28" s="785"/>
      <c r="G28" s="629">
        <v>216510220</v>
      </c>
      <c r="H28" s="630">
        <f>G28/C26*100</f>
        <v>10.456833339440673</v>
      </c>
    </row>
    <row r="29" spans="1:8" ht="12.75" hidden="1">
      <c r="A29" s="782" t="s">
        <v>303</v>
      </c>
      <c r="B29" s="783"/>
      <c r="C29" s="629">
        <f>B22-C22</f>
        <v>340110686.66666794</v>
      </c>
      <c r="D29" s="606"/>
      <c r="E29" s="786"/>
      <c r="F29" s="787"/>
      <c r="G29" s="788"/>
      <c r="H29" s="606"/>
    </row>
    <row r="30" spans="1:8" ht="12.75" hidden="1">
      <c r="A30" s="786"/>
      <c r="B30" s="787"/>
      <c r="C30" s="788"/>
      <c r="D30" s="606"/>
      <c r="E30" s="789" t="s">
        <v>81</v>
      </c>
      <c r="F30" s="790"/>
      <c r="G30" s="631">
        <f>G28+G27</f>
        <v>514020028</v>
      </c>
      <c r="H30" s="630">
        <f>G30/C25*100</f>
        <v>23.589970339292247</v>
      </c>
    </row>
    <row r="31" spans="1:8" ht="12.75" hidden="1">
      <c r="A31" s="784" t="s">
        <v>304</v>
      </c>
      <c r="B31" s="785"/>
      <c r="C31" s="628">
        <v>-11539240</v>
      </c>
      <c r="D31" s="606"/>
      <c r="E31" s="606"/>
      <c r="F31" s="606"/>
      <c r="G31" s="606"/>
      <c r="H31" s="606"/>
    </row>
    <row r="32" spans="1:8" ht="12.75" hidden="1">
      <c r="A32" s="784" t="s">
        <v>305</v>
      </c>
      <c r="B32" s="785"/>
      <c r="C32" s="628">
        <f>E17-13728000</f>
        <v>-13728000</v>
      </c>
      <c r="D32" s="606"/>
      <c r="E32" s="606"/>
      <c r="F32" s="606"/>
      <c r="G32" s="606"/>
      <c r="H32" s="606"/>
    </row>
    <row r="33" spans="1:8" ht="12.75" hidden="1">
      <c r="A33" s="784" t="s">
        <v>306</v>
      </c>
      <c r="B33" s="785"/>
      <c r="C33" s="628">
        <f>E18-3689000</f>
        <v>7157956</v>
      </c>
      <c r="D33" s="606"/>
      <c r="E33" s="606"/>
      <c r="F33" s="606"/>
      <c r="G33" s="606"/>
      <c r="H33" s="606"/>
    </row>
    <row r="34" spans="1:8" ht="12.75" hidden="1">
      <c r="A34" s="782" t="s">
        <v>307</v>
      </c>
      <c r="B34" s="783"/>
      <c r="C34" s="631">
        <f>SUM(C31:C33)</f>
        <v>-18109284</v>
      </c>
      <c r="D34" s="606"/>
      <c r="E34" s="606"/>
      <c r="F34" s="606"/>
      <c r="G34" s="606"/>
      <c r="H34" s="606"/>
    </row>
    <row r="35" ht="12.75">
      <c r="A35" s="632"/>
    </row>
    <row r="39" ht="12.75">
      <c r="A39" s="633"/>
    </row>
  </sheetData>
  <mergeCells count="29">
    <mergeCell ref="A27:B27"/>
    <mergeCell ref="E27:F27"/>
    <mergeCell ref="E8:E9"/>
    <mergeCell ref="F8:F9"/>
    <mergeCell ref="A25:B25"/>
    <mergeCell ref="E26:F26"/>
    <mergeCell ref="E25:F25"/>
    <mergeCell ref="A26:B26"/>
    <mergeCell ref="A7:A9"/>
    <mergeCell ref="B7:B9"/>
    <mergeCell ref="A34:B34"/>
    <mergeCell ref="E28:F28"/>
    <mergeCell ref="E29:G29"/>
    <mergeCell ref="A30:C30"/>
    <mergeCell ref="E30:F30"/>
    <mergeCell ref="A29:B29"/>
    <mergeCell ref="A28:C28"/>
    <mergeCell ref="A31:B31"/>
    <mergeCell ref="A32:B32"/>
    <mergeCell ref="A33:B33"/>
    <mergeCell ref="A2:H2"/>
    <mergeCell ref="A3:H3"/>
    <mergeCell ref="C7:C9"/>
    <mergeCell ref="D7:D9"/>
    <mergeCell ref="E7:F7"/>
    <mergeCell ref="G7:H7"/>
    <mergeCell ref="G6:H6"/>
    <mergeCell ref="G8:G9"/>
    <mergeCell ref="H8:H9"/>
  </mergeCells>
  <printOptions horizontalCentered="1"/>
  <pageMargins left="0.2" right="0.21" top="0.89" bottom="0.75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46"/>
  <sheetViews>
    <sheetView zoomScale="85" zoomScaleNormal="85" workbookViewId="0" topLeftCell="A1">
      <selection activeCell="A1" sqref="A1:IV16384"/>
    </sheetView>
  </sheetViews>
  <sheetFormatPr defaultColWidth="9.140625" defaultRowHeight="16.5" customHeight="1"/>
  <cols>
    <col min="1" max="1" width="50.28125" style="10" customWidth="1"/>
    <col min="2" max="2" width="11.8515625" style="11" customWidth="1"/>
    <col min="3" max="3" width="10.28125" style="12" customWidth="1"/>
    <col min="4" max="4" width="12.28125" style="11" customWidth="1"/>
    <col min="5" max="5" width="10.28125" style="12" customWidth="1"/>
    <col min="6" max="6" width="10.28125" style="11" customWidth="1"/>
    <col min="7" max="7" width="10.28125" style="12" customWidth="1"/>
    <col min="8" max="8" width="10.28125" style="11" customWidth="1"/>
    <col min="9" max="9" width="10.28125" style="12" customWidth="1"/>
    <col min="10" max="10" width="10.28125" style="11" customWidth="1"/>
    <col min="11" max="16384" width="10.28125" style="10" customWidth="1"/>
  </cols>
  <sheetData>
    <row r="1" spans="9:10" ht="16.5" customHeight="1">
      <c r="I1" s="159"/>
      <c r="J1" s="158"/>
    </row>
    <row r="2" spans="1:11" ht="16.5" customHeight="1">
      <c r="A2" s="800" t="s">
        <v>263</v>
      </c>
      <c r="B2" s="800"/>
      <c r="C2" s="800"/>
      <c r="D2" s="800"/>
      <c r="E2" s="800"/>
      <c r="F2" s="800"/>
      <c r="G2" s="800"/>
      <c r="H2" s="800"/>
      <c r="I2" s="800"/>
      <c r="J2" s="801"/>
      <c r="K2" s="162"/>
    </row>
    <row r="3" spans="1:11" ht="16.5" customHeight="1">
      <c r="A3" s="800" t="s">
        <v>373</v>
      </c>
      <c r="B3" s="800"/>
      <c r="C3" s="800"/>
      <c r="D3" s="800"/>
      <c r="E3" s="800"/>
      <c r="F3" s="800"/>
      <c r="G3" s="800"/>
      <c r="H3" s="800"/>
      <c r="I3" s="800"/>
      <c r="J3" s="800"/>
      <c r="K3" s="162"/>
    </row>
    <row r="4" spans="8:10" ht="16.5" customHeight="1">
      <c r="H4" s="13"/>
      <c r="I4" s="14"/>
      <c r="J4" s="14" t="s">
        <v>54</v>
      </c>
    </row>
    <row r="5" spans="1:10" s="15" customFormat="1" ht="17.25" customHeight="1">
      <c r="A5" s="802" t="s">
        <v>264</v>
      </c>
      <c r="B5" s="804" t="s">
        <v>265</v>
      </c>
      <c r="C5" s="804"/>
      <c r="D5" s="804"/>
      <c r="E5" s="804"/>
      <c r="F5" s="804" t="s">
        <v>266</v>
      </c>
      <c r="G5" s="805"/>
      <c r="H5" s="806" t="s">
        <v>267</v>
      </c>
      <c r="I5" s="807"/>
      <c r="J5" s="808" t="s">
        <v>268</v>
      </c>
    </row>
    <row r="6" spans="1:10" s="9" customFormat="1" ht="17.25" customHeight="1">
      <c r="A6" s="803"/>
      <c r="B6" s="796" t="s">
        <v>269</v>
      </c>
      <c r="C6" s="796" t="s">
        <v>570</v>
      </c>
      <c r="D6" s="796" t="s">
        <v>271</v>
      </c>
      <c r="E6" s="796" t="s">
        <v>570</v>
      </c>
      <c r="F6" s="798" t="s">
        <v>272</v>
      </c>
      <c r="G6" s="796" t="s">
        <v>570</v>
      </c>
      <c r="H6" s="796" t="s">
        <v>273</v>
      </c>
      <c r="I6" s="796" t="s">
        <v>570</v>
      </c>
      <c r="J6" s="809"/>
    </row>
    <row r="7" spans="1:10" s="9" customFormat="1" ht="17.25" customHeight="1">
      <c r="A7" s="803"/>
      <c r="B7" s="797" t="s">
        <v>274</v>
      </c>
      <c r="C7" s="797"/>
      <c r="D7" s="797" t="s">
        <v>275</v>
      </c>
      <c r="E7" s="797"/>
      <c r="F7" s="799"/>
      <c r="G7" s="797"/>
      <c r="H7" s="797"/>
      <c r="I7" s="797"/>
      <c r="J7" s="810"/>
    </row>
    <row r="8" spans="1:10" ht="16.5" customHeight="1">
      <c r="A8" s="217" t="s">
        <v>52</v>
      </c>
      <c r="B8" s="405">
        <v>2545</v>
      </c>
      <c r="C8" s="269">
        <f aca="true" t="shared" si="0" ref="C8:C43">B8/J8*100</f>
        <v>0.2016293553327201</v>
      </c>
      <c r="D8" s="405">
        <v>614218</v>
      </c>
      <c r="E8" s="406">
        <f aca="true" t="shared" si="1" ref="E8:E43">D8/J8*100</f>
        <v>48.66183865373387</v>
      </c>
      <c r="F8" s="405">
        <f>Segédtábla!R9</f>
        <v>120995</v>
      </c>
      <c r="G8" s="406">
        <f aca="true" t="shared" si="2" ref="G8:G43">(F8/J8)*100</f>
        <v>9.585911138892916</v>
      </c>
      <c r="H8" s="405">
        <f>J8-F8-D8-B8</f>
        <v>524459</v>
      </c>
      <c r="I8" s="406">
        <f aca="true" t="shared" si="3" ref="I8:I43">H8/J8*100</f>
        <v>41.550620852040495</v>
      </c>
      <c r="J8" s="407">
        <f>Segédtábla!AH9</f>
        <v>1262217</v>
      </c>
    </row>
    <row r="9" spans="1:10" s="15" customFormat="1" ht="16.5" customHeight="1">
      <c r="A9" s="232" t="s">
        <v>276</v>
      </c>
      <c r="B9" s="408">
        <f>SUM(B8:B8)</f>
        <v>2545</v>
      </c>
      <c r="C9" s="281">
        <f t="shared" si="0"/>
        <v>0.2016293553327201</v>
      </c>
      <c r="D9" s="408">
        <f>SUM(D8:D8)</f>
        <v>614218</v>
      </c>
      <c r="E9" s="409">
        <f t="shared" si="1"/>
        <v>48.66183865373387</v>
      </c>
      <c r="F9" s="408">
        <f>SUM(F8:F8)</f>
        <v>120995</v>
      </c>
      <c r="G9" s="409">
        <f t="shared" si="2"/>
        <v>9.585911138892916</v>
      </c>
      <c r="H9" s="408">
        <f>J9-F9-D9-B9</f>
        <v>524459</v>
      </c>
      <c r="I9" s="409">
        <f t="shared" si="3"/>
        <v>41.550620852040495</v>
      </c>
      <c r="J9" s="410">
        <f>SUM(J8:J8)</f>
        <v>1262217</v>
      </c>
    </row>
    <row r="10" spans="1:10" ht="25.5">
      <c r="A10" s="238" t="s">
        <v>277</v>
      </c>
      <c r="B10" s="405">
        <v>737.1</v>
      </c>
      <c r="C10" s="269">
        <f t="shared" si="0"/>
        <v>0.22986593899198118</v>
      </c>
      <c r="D10" s="405">
        <v>167498</v>
      </c>
      <c r="E10" s="406">
        <f t="shared" si="1"/>
        <v>52.23454761806927</v>
      </c>
      <c r="F10" s="405">
        <f>Segédtábla!R11</f>
        <v>26027</v>
      </c>
      <c r="G10" s="406">
        <f t="shared" si="2"/>
        <v>8.116565993955085</v>
      </c>
      <c r="H10" s="405">
        <f aca="true" t="shared" si="4" ref="H10:H23">J10-F10-D10-B10</f>
        <v>126403.06824213508</v>
      </c>
      <c r="I10" s="406">
        <f t="shared" si="3"/>
        <v>39.41902044898366</v>
      </c>
      <c r="J10" s="407">
        <f>Segédtábla!AH11</f>
        <v>320665.1682421351</v>
      </c>
    </row>
    <row r="11" spans="1:10" ht="16.5" customHeight="1">
      <c r="A11" s="361" t="s">
        <v>66</v>
      </c>
      <c r="B11" s="411">
        <v>351</v>
      </c>
      <c r="C11" s="273">
        <f t="shared" si="0"/>
        <v>0.32291855988269885</v>
      </c>
      <c r="D11" s="411">
        <v>42231</v>
      </c>
      <c r="E11" s="412">
        <f t="shared" si="1"/>
        <v>38.85234673050215</v>
      </c>
      <c r="F11" s="405">
        <f>Segédtábla!R12</f>
        <v>5100</v>
      </c>
      <c r="G11" s="412">
        <f t="shared" si="2"/>
        <v>4.691979075218701</v>
      </c>
      <c r="H11" s="405">
        <f t="shared" si="4"/>
        <v>61014.136923037746</v>
      </c>
      <c r="I11" s="412">
        <f t="shared" si="3"/>
        <v>56.132755634396446</v>
      </c>
      <c r="J11" s="407">
        <f>Segédtábla!AH12</f>
        <v>108696.13692303775</v>
      </c>
    </row>
    <row r="12" spans="1:10" ht="16.5" customHeight="1">
      <c r="A12" s="240" t="s">
        <v>63</v>
      </c>
      <c r="B12" s="411">
        <v>555.75</v>
      </c>
      <c r="C12" s="273">
        <f t="shared" si="0"/>
        <v>0.2423993158564819</v>
      </c>
      <c r="D12" s="411">
        <v>146009</v>
      </c>
      <c r="E12" s="412">
        <f t="shared" si="1"/>
        <v>63.68417761383548</v>
      </c>
      <c r="F12" s="405">
        <f>Segédtábla!R13</f>
        <v>22905</v>
      </c>
      <c r="G12" s="412">
        <f t="shared" si="2"/>
        <v>9.99038475878132</v>
      </c>
      <c r="H12" s="405">
        <f t="shared" si="4"/>
        <v>59800.69906720964</v>
      </c>
      <c r="I12" s="412">
        <f t="shared" si="3"/>
        <v>26.083038311526717</v>
      </c>
      <c r="J12" s="407">
        <f>Segédtábla!AH13</f>
        <v>229270.44906720964</v>
      </c>
    </row>
    <row r="13" spans="1:10" ht="16.5" customHeight="1">
      <c r="A13" s="240" t="s">
        <v>42</v>
      </c>
      <c r="B13" s="411">
        <v>409.5</v>
      </c>
      <c r="C13" s="273">
        <f t="shared" si="0"/>
        <v>0.22464671452221488</v>
      </c>
      <c r="D13" s="411">
        <v>96776</v>
      </c>
      <c r="E13" s="412">
        <f t="shared" si="1"/>
        <v>53.09013539585315</v>
      </c>
      <c r="F13" s="405">
        <f>Segédtábla!R14</f>
        <v>26096</v>
      </c>
      <c r="G13" s="412">
        <f t="shared" si="2"/>
        <v>14.31594789297123</v>
      </c>
      <c r="H13" s="405">
        <f t="shared" si="4"/>
        <v>59004.71810514186</v>
      </c>
      <c r="I13" s="412">
        <f t="shared" si="3"/>
        <v>32.3692699966534</v>
      </c>
      <c r="J13" s="407">
        <f>Segédtábla!AH14</f>
        <v>182286.21810514186</v>
      </c>
    </row>
    <row r="14" spans="1:10" ht="16.5" customHeight="1">
      <c r="A14" s="240" t="s">
        <v>43</v>
      </c>
      <c r="B14" s="411">
        <v>397.8</v>
      </c>
      <c r="C14" s="273">
        <f t="shared" si="0"/>
        <v>0.21400155202785337</v>
      </c>
      <c r="D14" s="411">
        <v>109460</v>
      </c>
      <c r="E14" s="412">
        <f t="shared" si="1"/>
        <v>58.88539438152043</v>
      </c>
      <c r="F14" s="405">
        <f>Segédtábla!R15</f>
        <v>22201</v>
      </c>
      <c r="G14" s="412">
        <f t="shared" si="2"/>
        <v>11.943309342811393</v>
      </c>
      <c r="H14" s="405">
        <f t="shared" si="4"/>
        <v>53827.702331639346</v>
      </c>
      <c r="I14" s="412">
        <f t="shared" si="3"/>
        <v>28.95729472364032</v>
      </c>
      <c r="J14" s="407">
        <f>Segédtábla!AH15</f>
        <v>185886.50233163935</v>
      </c>
    </row>
    <row r="15" spans="1:10" ht="28.5" customHeight="1">
      <c r="A15" s="362" t="s">
        <v>564</v>
      </c>
      <c r="B15" s="411">
        <v>519.09</v>
      </c>
      <c r="C15" s="273">
        <f t="shared" si="0"/>
        <v>0.21647368705500794</v>
      </c>
      <c r="D15" s="411">
        <v>115783</v>
      </c>
      <c r="E15" s="412">
        <f t="shared" si="1"/>
        <v>48.284445680498536</v>
      </c>
      <c r="F15" s="405">
        <f>Segédtábla!R16</f>
        <v>21385</v>
      </c>
      <c r="G15" s="412">
        <f t="shared" si="2"/>
        <v>8.91808703244398</v>
      </c>
      <c r="H15" s="405">
        <f t="shared" si="4"/>
        <v>102106.48817659126</v>
      </c>
      <c r="I15" s="412">
        <f t="shared" si="3"/>
        <v>42.58099360000248</v>
      </c>
      <c r="J15" s="407">
        <f>Segédtábla!AH16</f>
        <v>239793.57817659125</v>
      </c>
    </row>
    <row r="16" spans="1:10" ht="16.5" customHeight="1">
      <c r="A16" s="240" t="s">
        <v>44</v>
      </c>
      <c r="B16" s="411">
        <v>402.48</v>
      </c>
      <c r="C16" s="273">
        <f t="shared" si="0"/>
        <v>0.23926151838466891</v>
      </c>
      <c r="D16" s="411">
        <v>68555</v>
      </c>
      <c r="E16" s="412">
        <f t="shared" si="1"/>
        <v>40.75376016910399</v>
      </c>
      <c r="F16" s="405">
        <f>Segédtábla!R17</f>
        <v>4903</v>
      </c>
      <c r="G16" s="412">
        <f t="shared" si="2"/>
        <v>2.914677063804491</v>
      </c>
      <c r="H16" s="405">
        <f t="shared" si="4"/>
        <v>94357.12670803703</v>
      </c>
      <c r="I16" s="412">
        <f t="shared" si="3"/>
        <v>56.09230124870685</v>
      </c>
      <c r="J16" s="407">
        <f>Segédtábla!AH17</f>
        <v>168217.60670803703</v>
      </c>
    </row>
    <row r="17" spans="1:10" ht="16.5" customHeight="1">
      <c r="A17" s="348" t="s">
        <v>563</v>
      </c>
      <c r="B17" s="411">
        <v>404.82</v>
      </c>
      <c r="C17" s="273">
        <f t="shared" si="0"/>
        <v>0.23553222728667483</v>
      </c>
      <c r="D17" s="411">
        <v>108111</v>
      </c>
      <c r="E17" s="412">
        <f t="shared" si="1"/>
        <v>62.901103266117545</v>
      </c>
      <c r="F17" s="405">
        <f>Segédtábla!R18</f>
        <v>16101</v>
      </c>
      <c r="G17" s="412">
        <f t="shared" si="2"/>
        <v>9.367878048373973</v>
      </c>
      <c r="H17" s="405">
        <f t="shared" si="4"/>
        <v>47257.748785561074</v>
      </c>
      <c r="I17" s="412">
        <f t="shared" si="3"/>
        <v>27.49548645822181</v>
      </c>
      <c r="J17" s="407">
        <f>Segédtábla!AH18</f>
        <v>171874.56878556107</v>
      </c>
    </row>
    <row r="18" spans="1:10" ht="25.5">
      <c r="A18" s="238" t="s">
        <v>278</v>
      </c>
      <c r="B18" s="411">
        <v>731.25</v>
      </c>
      <c r="C18" s="273">
        <f t="shared" si="0"/>
        <v>0.23823003252940364</v>
      </c>
      <c r="D18" s="411">
        <v>179871</v>
      </c>
      <c r="E18" s="412">
        <f t="shared" si="1"/>
        <v>58.599212555345446</v>
      </c>
      <c r="F18" s="405">
        <f>Segédtábla!R19</f>
        <v>33958</v>
      </c>
      <c r="G18" s="412">
        <f t="shared" si="2"/>
        <v>11.062995479840668</v>
      </c>
      <c r="H18" s="405">
        <f t="shared" si="4"/>
        <v>92390.97367065336</v>
      </c>
      <c r="I18" s="412">
        <f t="shared" si="3"/>
        <v>30.09956193228448</v>
      </c>
      <c r="J18" s="407">
        <f>Segédtábla!AH19</f>
        <v>306951.22367065336</v>
      </c>
    </row>
    <row r="19" spans="1:10" ht="16.5" customHeight="1">
      <c r="A19" s="238" t="s">
        <v>560</v>
      </c>
      <c r="B19" s="411">
        <v>625.95</v>
      </c>
      <c r="C19" s="273">
        <f t="shared" si="0"/>
        <v>0.2884683286650897</v>
      </c>
      <c r="D19" s="413">
        <v>108791</v>
      </c>
      <c r="E19" s="412">
        <f t="shared" si="1"/>
        <v>50.13620567745629</v>
      </c>
      <c r="F19" s="405">
        <f>Segédtábla!R20</f>
        <v>5575</v>
      </c>
      <c r="G19" s="412">
        <f t="shared" si="2"/>
        <v>2.5692322586594374</v>
      </c>
      <c r="H19" s="405">
        <f t="shared" si="4"/>
        <v>101998.94217060115</v>
      </c>
      <c r="I19" s="412">
        <f t="shared" si="3"/>
        <v>47.00609373521918</v>
      </c>
      <c r="J19" s="407">
        <f>Segédtábla!AH20</f>
        <v>216990.89217060115</v>
      </c>
    </row>
    <row r="20" spans="1:10" ht="25.5">
      <c r="A20" s="242" t="s">
        <v>69</v>
      </c>
      <c r="B20" s="411">
        <v>432.9</v>
      </c>
      <c r="C20" s="273">
        <f t="shared" si="0"/>
        <v>0.2224367717722623</v>
      </c>
      <c r="D20" s="411">
        <v>103803</v>
      </c>
      <c r="E20" s="412">
        <f t="shared" si="1"/>
        <v>53.33703908587697</v>
      </c>
      <c r="F20" s="405">
        <f>Segédtábla!R21</f>
        <v>15070</v>
      </c>
      <c r="G20" s="412">
        <f t="shared" si="2"/>
        <v>7.743409911314374</v>
      </c>
      <c r="H20" s="405">
        <f t="shared" si="4"/>
        <v>75311.20244707947</v>
      </c>
      <c r="I20" s="412">
        <f t="shared" si="3"/>
        <v>38.697114231036394</v>
      </c>
      <c r="J20" s="407">
        <f>Segédtábla!AH21</f>
        <v>194617.10244707947</v>
      </c>
    </row>
    <row r="21" spans="1:10" ht="25.5">
      <c r="A21" s="238" t="s">
        <v>70</v>
      </c>
      <c r="B21" s="411">
        <v>601.38</v>
      </c>
      <c r="C21" s="273">
        <f t="shared" si="0"/>
        <v>0.22720372690720939</v>
      </c>
      <c r="D21" s="411">
        <v>149702</v>
      </c>
      <c r="E21" s="412">
        <f t="shared" si="1"/>
        <v>56.558003800364254</v>
      </c>
      <c r="F21" s="405">
        <f>Segédtábla!R22</f>
        <v>28622</v>
      </c>
      <c r="G21" s="412">
        <f t="shared" si="2"/>
        <v>10.813504059892491</v>
      </c>
      <c r="H21" s="405">
        <f t="shared" si="4"/>
        <v>85762.17956877645</v>
      </c>
      <c r="I21" s="412">
        <f t="shared" si="3"/>
        <v>32.40128841283604</v>
      </c>
      <c r="J21" s="407">
        <f>Segédtábla!AH22</f>
        <v>264687.55956877646</v>
      </c>
    </row>
    <row r="22" spans="1:10" ht="16.5" customHeight="1">
      <c r="A22" s="240" t="s">
        <v>46</v>
      </c>
      <c r="B22" s="411">
        <v>861.9</v>
      </c>
      <c r="C22" s="273">
        <f t="shared" si="0"/>
        <v>0.23515976259820717</v>
      </c>
      <c r="D22" s="411">
        <v>206844</v>
      </c>
      <c r="E22" s="412">
        <f t="shared" si="1"/>
        <v>56.435068957957505</v>
      </c>
      <c r="F22" s="405">
        <f>Segédtábla!R23</f>
        <v>31220</v>
      </c>
      <c r="G22" s="412">
        <f t="shared" si="2"/>
        <v>8.518027367810683</v>
      </c>
      <c r="H22" s="405">
        <f t="shared" si="4"/>
        <v>127590.88436699143</v>
      </c>
      <c r="I22" s="412">
        <f t="shared" si="3"/>
        <v>34.81174391163361</v>
      </c>
      <c r="J22" s="407">
        <f>Segédtábla!AH23</f>
        <v>366516.78436699143</v>
      </c>
    </row>
    <row r="23" spans="1:10" ht="16.5" customHeight="1">
      <c r="A23" s="243" t="s">
        <v>565</v>
      </c>
      <c r="B23" s="414">
        <v>26824</v>
      </c>
      <c r="C23" s="415">
        <f t="shared" si="0"/>
        <v>24.066066425058676</v>
      </c>
      <c r="D23" s="416">
        <v>1669</v>
      </c>
      <c r="E23" s="417">
        <f t="shared" si="1"/>
        <v>1.4974002707807532</v>
      </c>
      <c r="F23" s="405">
        <f>Segédtábla!R24</f>
        <v>0</v>
      </c>
      <c r="G23" s="417">
        <f t="shared" si="2"/>
        <v>0</v>
      </c>
      <c r="H23" s="405">
        <f t="shared" si="4"/>
        <v>82966.84360813381</v>
      </c>
      <c r="I23" s="417">
        <f t="shared" si="3"/>
        <v>74.43653330416056</v>
      </c>
      <c r="J23" s="407">
        <f>Segédtábla!AH24</f>
        <v>111459.84360813381</v>
      </c>
    </row>
    <row r="24" spans="1:10" s="15" customFormat="1" ht="16.5" customHeight="1">
      <c r="A24" s="232" t="s">
        <v>280</v>
      </c>
      <c r="B24" s="418">
        <f>SUM(B10:B23)</f>
        <v>33854.92</v>
      </c>
      <c r="C24" s="343">
        <f t="shared" si="0"/>
        <v>1.103516071082022</v>
      </c>
      <c r="D24" s="408">
        <f>SUM(D10:D23)</f>
        <v>1605103</v>
      </c>
      <c r="E24" s="409">
        <f t="shared" si="1"/>
        <v>52.319041257281576</v>
      </c>
      <c r="F24" s="408">
        <f>SUM(F10:F23)</f>
        <v>259163</v>
      </c>
      <c r="G24" s="409">
        <f t="shared" si="2"/>
        <v>8.447532457020431</v>
      </c>
      <c r="H24" s="408">
        <f>SUM(H10:H23)</f>
        <v>1169792.7141715887</v>
      </c>
      <c r="I24" s="409">
        <f t="shared" si="3"/>
        <v>38.12991021461597</v>
      </c>
      <c r="J24" s="410">
        <f>SUM(J10:J23)</f>
        <v>3067913.634171589</v>
      </c>
    </row>
    <row r="25" spans="1:10" ht="16.5" customHeight="1">
      <c r="A25" s="244" t="s">
        <v>48</v>
      </c>
      <c r="B25" s="405">
        <v>557.7</v>
      </c>
      <c r="C25" s="269">
        <f t="shared" si="0"/>
        <v>0.24144407969063933</v>
      </c>
      <c r="D25" s="405">
        <v>140702</v>
      </c>
      <c r="E25" s="406">
        <f t="shared" si="1"/>
        <v>60.91386928569541</v>
      </c>
      <c r="F25" s="405">
        <f>Segédtábla!R26</f>
        <v>14547</v>
      </c>
      <c r="G25" s="406">
        <f t="shared" si="2"/>
        <v>6.297807113608983</v>
      </c>
      <c r="H25" s="405">
        <f aca="true" t="shared" si="5" ref="H25:H41">J25-F25-D25-B25</f>
        <v>75178.46257452962</v>
      </c>
      <c r="I25" s="406">
        <f t="shared" si="3"/>
        <v>32.546879521004975</v>
      </c>
      <c r="J25" s="407">
        <f>Segédtábla!AH26</f>
        <v>230985.16257452962</v>
      </c>
    </row>
    <row r="26" spans="1:10" ht="16.5" customHeight="1">
      <c r="A26" s="245" t="s">
        <v>49</v>
      </c>
      <c r="B26" s="411">
        <v>516.9060000000001</v>
      </c>
      <c r="C26" s="273">
        <f t="shared" si="0"/>
        <v>0.18508766558696998</v>
      </c>
      <c r="D26" s="411">
        <v>181242</v>
      </c>
      <c r="E26" s="412">
        <f t="shared" si="1"/>
        <v>64.89701935422225</v>
      </c>
      <c r="F26" s="405">
        <f>Segédtábla!R27</f>
        <v>12360</v>
      </c>
      <c r="G26" s="412">
        <f t="shared" si="2"/>
        <v>4.425724496629849</v>
      </c>
      <c r="H26" s="411">
        <f t="shared" si="5"/>
        <v>85157.40253235518</v>
      </c>
      <c r="I26" s="412">
        <f t="shared" si="3"/>
        <v>30.492168483560928</v>
      </c>
      <c r="J26" s="419">
        <f>Segédtábla!AH27</f>
        <v>279276.3085323552</v>
      </c>
    </row>
    <row r="27" spans="1:10" ht="16.5" customHeight="1">
      <c r="A27" s="238" t="s">
        <v>71</v>
      </c>
      <c r="B27" s="411">
        <v>557.7</v>
      </c>
      <c r="C27" s="273">
        <f t="shared" si="0"/>
        <v>0.20963607245024937</v>
      </c>
      <c r="D27" s="411">
        <v>166119</v>
      </c>
      <c r="E27" s="412">
        <f t="shared" si="1"/>
        <v>62.443132005312854</v>
      </c>
      <c r="F27" s="405">
        <f>Segédtábla!R28</f>
        <v>38348</v>
      </c>
      <c r="G27" s="412">
        <f t="shared" si="2"/>
        <v>14.414782331579994</v>
      </c>
      <c r="H27" s="411">
        <f t="shared" si="5"/>
        <v>61007.759720095564</v>
      </c>
      <c r="I27" s="412">
        <f t="shared" si="3"/>
        <v>22.932449590656912</v>
      </c>
      <c r="J27" s="419">
        <f>Segédtábla!AH28</f>
        <v>266032.45972009556</v>
      </c>
    </row>
    <row r="28" spans="1:10" ht="16.5" customHeight="1">
      <c r="A28" s="242" t="s">
        <v>281</v>
      </c>
      <c r="B28" s="411">
        <v>615.03</v>
      </c>
      <c r="C28" s="273">
        <f t="shared" si="0"/>
        <v>0.22367790331753462</v>
      </c>
      <c r="D28" s="411">
        <v>181583</v>
      </c>
      <c r="E28" s="412">
        <f t="shared" si="1"/>
        <v>66.03922527048745</v>
      </c>
      <c r="F28" s="405">
        <f>Segédtábla!R29</f>
        <v>14329</v>
      </c>
      <c r="G28" s="412">
        <f t="shared" si="2"/>
        <v>5.211259087584271</v>
      </c>
      <c r="H28" s="411">
        <f t="shared" si="5"/>
        <v>78435.31133011312</v>
      </c>
      <c r="I28" s="412">
        <f t="shared" si="3"/>
        <v>28.525837738610754</v>
      </c>
      <c r="J28" s="419">
        <f>Segédtábla!AH29</f>
        <v>274962.3413301131</v>
      </c>
    </row>
    <row r="29" spans="1:10" ht="25.5">
      <c r="A29" s="246" t="s">
        <v>73</v>
      </c>
      <c r="B29" s="416">
        <v>327.6</v>
      </c>
      <c r="C29" s="277">
        <f t="shared" si="0"/>
        <v>0.22177575974341107</v>
      </c>
      <c r="D29" s="416">
        <v>104011</v>
      </c>
      <c r="E29" s="417">
        <f t="shared" si="1"/>
        <v>70.41244977616583</v>
      </c>
      <c r="F29" s="405">
        <f>Segédtábla!R30</f>
        <v>4981</v>
      </c>
      <c r="G29" s="417">
        <f t="shared" si="2"/>
        <v>3.371993465451558</v>
      </c>
      <c r="H29" s="416">
        <f t="shared" si="5"/>
        <v>38397.17498885582</v>
      </c>
      <c r="I29" s="417">
        <f t="shared" si="3"/>
        <v>25.993780998639192</v>
      </c>
      <c r="J29" s="420">
        <f>Segédtábla!AH30</f>
        <v>147716.77498885582</v>
      </c>
    </row>
    <row r="30" spans="1:10" s="15" customFormat="1" ht="16.5" customHeight="1">
      <c r="A30" s="232" t="s">
        <v>282</v>
      </c>
      <c r="B30" s="408">
        <f>SUM(B25:B29)</f>
        <v>2574.936</v>
      </c>
      <c r="C30" s="281">
        <f t="shared" si="0"/>
        <v>0.21476179186257863</v>
      </c>
      <c r="D30" s="408">
        <f>SUM(D25:D29)</f>
        <v>773657</v>
      </c>
      <c r="E30" s="409">
        <f t="shared" si="1"/>
        <v>64.52663817936717</v>
      </c>
      <c r="F30" s="408">
        <f>SUM(F25:F29)</f>
        <v>84565</v>
      </c>
      <c r="G30" s="409">
        <f t="shared" si="2"/>
        <v>7.053119350872783</v>
      </c>
      <c r="H30" s="408">
        <f t="shared" si="5"/>
        <v>338176.1111459492</v>
      </c>
      <c r="I30" s="409">
        <f t="shared" si="3"/>
        <v>28.20548067789747</v>
      </c>
      <c r="J30" s="410">
        <f>SUM(J25:J29)</f>
        <v>1198973.0471459492</v>
      </c>
    </row>
    <row r="31" spans="1:10" ht="24.75" customHeight="1">
      <c r="A31" s="364" t="s">
        <v>76</v>
      </c>
      <c r="B31" s="405">
        <v>539.604</v>
      </c>
      <c r="C31" s="269">
        <f t="shared" si="0"/>
        <v>0.22343631683886048</v>
      </c>
      <c r="D31" s="421">
        <v>175668</v>
      </c>
      <c r="E31" s="406">
        <f t="shared" si="1"/>
        <v>72.73965890995792</v>
      </c>
      <c r="F31" s="405">
        <f>Segédtábla!R32</f>
        <v>7725</v>
      </c>
      <c r="G31" s="406">
        <f t="shared" si="2"/>
        <v>3.198726376343016</v>
      </c>
      <c r="H31" s="405">
        <f t="shared" si="5"/>
        <v>57569.765728532475</v>
      </c>
      <c r="I31" s="406">
        <f t="shared" si="3"/>
        <v>23.8381783968602</v>
      </c>
      <c r="J31" s="420">
        <f>Segédtábla!AH32</f>
        <v>241502.36972853247</v>
      </c>
    </row>
    <row r="32" spans="1:10" ht="16.5" customHeight="1">
      <c r="A32" s="245" t="s">
        <v>283</v>
      </c>
      <c r="B32" s="411">
        <v>1036.854</v>
      </c>
      <c r="C32" s="273">
        <f t="shared" si="0"/>
        <v>0.2138389226728748</v>
      </c>
      <c r="D32" s="411">
        <v>328091</v>
      </c>
      <c r="E32" s="412">
        <f t="shared" si="1"/>
        <v>67.6649036206314</v>
      </c>
      <c r="F32" s="405">
        <f>Segédtábla!R33</f>
        <v>39372</v>
      </c>
      <c r="G32" s="412">
        <f t="shared" si="2"/>
        <v>8.120011171752653</v>
      </c>
      <c r="H32" s="411">
        <f t="shared" si="5"/>
        <v>116376.32618266593</v>
      </c>
      <c r="I32" s="412">
        <f t="shared" si="3"/>
        <v>24.00124628494306</v>
      </c>
      <c r="J32" s="420">
        <f>Segédtábla!AH33</f>
        <v>484876.18018266594</v>
      </c>
    </row>
    <row r="33" spans="1:10" ht="16.5" customHeight="1">
      <c r="A33" s="245" t="s">
        <v>74</v>
      </c>
      <c r="B33" s="411">
        <v>557.8949571</v>
      </c>
      <c r="C33" s="273">
        <f t="shared" si="0"/>
        <v>0.21703361316223715</v>
      </c>
      <c r="D33" s="411">
        <v>149798</v>
      </c>
      <c r="E33" s="412">
        <f t="shared" si="1"/>
        <v>58.27477156895922</v>
      </c>
      <c r="F33" s="405">
        <f>Segédtábla!R34</f>
        <v>13715</v>
      </c>
      <c r="G33" s="412">
        <f t="shared" si="2"/>
        <v>5.335441675244501</v>
      </c>
      <c r="H33" s="411">
        <f t="shared" si="5"/>
        <v>92983.73771998762</v>
      </c>
      <c r="I33" s="412">
        <f t="shared" si="3"/>
        <v>36.17275314263405</v>
      </c>
      <c r="J33" s="420">
        <f>Segédtábla!AH34</f>
        <v>257054.63267708762</v>
      </c>
    </row>
    <row r="34" spans="1:10" ht="25.5">
      <c r="A34" s="238" t="s">
        <v>75</v>
      </c>
      <c r="B34" s="411">
        <v>889.2</v>
      </c>
      <c r="C34" s="273">
        <f t="shared" si="0"/>
        <v>0.212105263545426</v>
      </c>
      <c r="D34" s="411">
        <v>303404</v>
      </c>
      <c r="E34" s="412">
        <f t="shared" si="1"/>
        <v>72.37245319471033</v>
      </c>
      <c r="F34" s="405">
        <f>Segédtábla!R35</f>
        <v>13361</v>
      </c>
      <c r="G34" s="412">
        <f t="shared" si="2"/>
        <v>3.1870652566694067</v>
      </c>
      <c r="H34" s="411">
        <f t="shared" si="5"/>
        <v>101571.60568565784</v>
      </c>
      <c r="I34" s="412">
        <f t="shared" si="3"/>
        <v>24.228376285074837</v>
      </c>
      <c r="J34" s="420">
        <f>Segédtábla!AH35</f>
        <v>419225.80568565783</v>
      </c>
    </row>
    <row r="35" spans="1:10" ht="12.75">
      <c r="A35" s="242" t="s">
        <v>284</v>
      </c>
      <c r="B35" s="411">
        <v>667.641</v>
      </c>
      <c r="C35" s="273">
        <f t="shared" si="0"/>
        <v>0.230361333134915</v>
      </c>
      <c r="D35" s="411">
        <v>217251</v>
      </c>
      <c r="E35" s="412">
        <f t="shared" si="1"/>
        <v>74.9597912424393</v>
      </c>
      <c r="F35" s="405">
        <f>Segédtábla!R36</f>
        <v>3267</v>
      </c>
      <c r="G35" s="412">
        <f t="shared" si="2"/>
        <v>1.1272382543189636</v>
      </c>
      <c r="H35" s="411">
        <f t="shared" si="5"/>
        <v>68637.73817318131</v>
      </c>
      <c r="I35" s="412">
        <f t="shared" si="3"/>
        <v>23.682609170106826</v>
      </c>
      <c r="J35" s="420">
        <f>Segédtábla!AH36</f>
        <v>289823.3791731813</v>
      </c>
    </row>
    <row r="36" spans="1:10" ht="16.5" customHeight="1">
      <c r="A36" s="243" t="s">
        <v>285</v>
      </c>
      <c r="B36" s="416">
        <v>565.5</v>
      </c>
      <c r="C36" s="277">
        <f t="shared" si="0"/>
        <v>0.24135856954388413</v>
      </c>
      <c r="D36" s="416">
        <v>174361</v>
      </c>
      <c r="E36" s="417">
        <f t="shared" si="1"/>
        <v>74.41825206762365</v>
      </c>
      <c r="F36" s="405">
        <f>Segédtábla!R37</f>
        <v>8623</v>
      </c>
      <c r="G36" s="417">
        <f t="shared" si="2"/>
        <v>3.6803447306399875</v>
      </c>
      <c r="H36" s="416">
        <f t="shared" si="5"/>
        <v>50749.20382007715</v>
      </c>
      <c r="I36" s="417">
        <f t="shared" si="3"/>
        <v>21.66004463219247</v>
      </c>
      <c r="J36" s="420">
        <f>Segédtábla!AH37</f>
        <v>234298.70382007715</v>
      </c>
    </row>
    <row r="37" spans="1:10" s="15" customFormat="1" ht="16.5" customHeight="1">
      <c r="A37" s="232" t="s">
        <v>51</v>
      </c>
      <c r="B37" s="408">
        <f>SUM(B31:B36)</f>
        <v>4256.6939571</v>
      </c>
      <c r="C37" s="281">
        <f t="shared" si="0"/>
        <v>0.2209225542318861</v>
      </c>
      <c r="D37" s="408">
        <f>SUM(D31:D36)</f>
        <v>1348573</v>
      </c>
      <c r="E37" s="409">
        <f t="shared" si="1"/>
        <v>69.99098237523543</v>
      </c>
      <c r="F37" s="408">
        <f>SUM(F31:F36)</f>
        <v>86063</v>
      </c>
      <c r="G37" s="409">
        <f t="shared" si="2"/>
        <v>4.46667248725867</v>
      </c>
      <c r="H37" s="408">
        <f t="shared" si="5"/>
        <v>487888.3773101023</v>
      </c>
      <c r="I37" s="409">
        <f t="shared" si="3"/>
        <v>25.32142258327401</v>
      </c>
      <c r="J37" s="410">
        <f>SUM(J31:J36)</f>
        <v>1926781.0712672023</v>
      </c>
    </row>
    <row r="38" spans="1:10" ht="16.5" customHeight="1">
      <c r="A38" s="247" t="s">
        <v>50</v>
      </c>
      <c r="B38" s="422">
        <v>573</v>
      </c>
      <c r="C38" s="286">
        <f t="shared" si="0"/>
        <v>0.10674903543956198</v>
      </c>
      <c r="D38" s="422">
        <v>328437</v>
      </c>
      <c r="E38" s="423">
        <f t="shared" si="1"/>
        <v>61.187317543915206</v>
      </c>
      <c r="F38" s="422">
        <f>Segédtábla!R39</f>
        <v>69402</v>
      </c>
      <c r="G38" s="423">
        <f t="shared" si="2"/>
        <v>12.929487884077625</v>
      </c>
      <c r="H38" s="422">
        <f t="shared" si="5"/>
        <v>138361</v>
      </c>
      <c r="I38" s="423">
        <f t="shared" si="3"/>
        <v>25.7764455365676</v>
      </c>
      <c r="J38" s="424">
        <f>Segédtábla!$AH$39</f>
        <v>536773</v>
      </c>
    </row>
    <row r="39" spans="1:10" s="15" customFormat="1" ht="16.5" customHeight="1">
      <c r="A39" s="232" t="s">
        <v>286</v>
      </c>
      <c r="B39" s="408">
        <f>SUM(B38)</f>
        <v>573</v>
      </c>
      <c r="C39" s="281">
        <f t="shared" si="0"/>
        <v>0.10674903543956198</v>
      </c>
      <c r="D39" s="408">
        <f>SUM(D38)</f>
        <v>328437</v>
      </c>
      <c r="E39" s="409">
        <f t="shared" si="1"/>
        <v>61.187317543915206</v>
      </c>
      <c r="F39" s="408">
        <f>SUM(F38)</f>
        <v>69402</v>
      </c>
      <c r="G39" s="409">
        <f t="shared" si="2"/>
        <v>12.929487884077625</v>
      </c>
      <c r="H39" s="408">
        <f t="shared" si="5"/>
        <v>138361</v>
      </c>
      <c r="I39" s="409">
        <f t="shared" si="3"/>
        <v>25.7764455365676</v>
      </c>
      <c r="J39" s="410">
        <f>SUM(J38)</f>
        <v>536773</v>
      </c>
    </row>
    <row r="40" spans="1:10" s="15" customFormat="1" ht="21" customHeight="1">
      <c r="A40" s="425" t="s">
        <v>62</v>
      </c>
      <c r="B40" s="411">
        <v>1099.8</v>
      </c>
      <c r="C40" s="273">
        <f t="shared" si="0"/>
        <v>0.13463669027317854</v>
      </c>
      <c r="D40" s="411">
        <v>200779</v>
      </c>
      <c r="E40" s="412">
        <f t="shared" si="1"/>
        <v>24.579214435677866</v>
      </c>
      <c r="F40" s="411">
        <f>Segédtábla!R41</f>
        <v>277356</v>
      </c>
      <c r="G40" s="412">
        <f t="shared" si="2"/>
        <v>33.95371328187644</v>
      </c>
      <c r="H40" s="664">
        <f t="shared" si="5"/>
        <v>337630.2</v>
      </c>
      <c r="I40" s="412">
        <f t="shared" si="3"/>
        <v>41.332435592172516</v>
      </c>
      <c r="J40" s="419">
        <f>Segédtábla!AH41</f>
        <v>816865</v>
      </c>
    </row>
    <row r="41" spans="1:10" s="15" customFormat="1" ht="25.5">
      <c r="A41" s="253" t="s">
        <v>289</v>
      </c>
      <c r="B41" s="411">
        <v>253.8</v>
      </c>
      <c r="C41" s="273">
        <f t="shared" si="0"/>
        <v>0.21324684708907132</v>
      </c>
      <c r="D41" s="411">
        <v>44372</v>
      </c>
      <c r="E41" s="412">
        <f t="shared" si="1"/>
        <v>37.282068948133464</v>
      </c>
      <c r="F41" s="411">
        <f>Segédtábla!R42</f>
        <v>34000</v>
      </c>
      <c r="G41" s="412">
        <f t="shared" si="2"/>
        <v>28.567347521782605</v>
      </c>
      <c r="H41" s="422">
        <f t="shared" si="5"/>
        <v>40391.2</v>
      </c>
      <c r="I41" s="412">
        <f t="shared" si="3"/>
        <v>33.93733668299486</v>
      </c>
      <c r="J41" s="419">
        <f>Segédtábla!AH42</f>
        <v>119017</v>
      </c>
    </row>
    <row r="42" spans="1:10" s="15" customFormat="1" ht="16.5" customHeight="1">
      <c r="A42" s="232" t="s">
        <v>291</v>
      </c>
      <c r="B42" s="408">
        <f>SUM(B40:B41)</f>
        <v>1353.6</v>
      </c>
      <c r="C42" s="289">
        <f t="shared" si="0"/>
        <v>0.14463361834077373</v>
      </c>
      <c r="D42" s="408">
        <f>SUM(D40:D41)</f>
        <v>245151</v>
      </c>
      <c r="E42" s="426">
        <f t="shared" si="1"/>
        <v>26.19464847064053</v>
      </c>
      <c r="F42" s="408">
        <f>SUM(F40:F41)</f>
        <v>311356</v>
      </c>
      <c r="G42" s="426">
        <f t="shared" si="2"/>
        <v>33.26872404854458</v>
      </c>
      <c r="H42" s="408">
        <f>SUM(H40:H41)</f>
        <v>378021.4</v>
      </c>
      <c r="I42" s="426">
        <f t="shared" si="3"/>
        <v>40.391993862474116</v>
      </c>
      <c r="J42" s="410">
        <f>SUM(J40:J41)</f>
        <v>935882</v>
      </c>
    </row>
    <row r="43" spans="1:10" s="17" customFormat="1" ht="24" customHeight="1">
      <c r="A43" s="291" t="s">
        <v>53</v>
      </c>
      <c r="B43" s="418">
        <f>SUM(B39,B37,B30,B24,B9,B42)</f>
        <v>45158.149957099995</v>
      </c>
      <c r="C43" s="343">
        <f t="shared" si="0"/>
        <v>0.5057730738559693</v>
      </c>
      <c r="D43" s="408">
        <f>SUM(D39,D37,D30,D24,D9,D42)</f>
        <v>4915139</v>
      </c>
      <c r="E43" s="409">
        <f t="shared" si="1"/>
        <v>55.04975210058405</v>
      </c>
      <c r="F43" s="408">
        <f>SUM(F39,F37,F30,F24,F9,F42)</f>
        <v>931544</v>
      </c>
      <c r="G43" s="409">
        <f t="shared" si="2"/>
        <v>10.433329814433828</v>
      </c>
      <c r="H43" s="408">
        <f>SUM(H42,H39,H37,H30,H24,H9)</f>
        <v>3036698.60262764</v>
      </c>
      <c r="I43" s="409">
        <f t="shared" si="3"/>
        <v>34.011145011126146</v>
      </c>
      <c r="J43" s="410">
        <f>SUM(J39,J37,J30,J24,J9,J42)</f>
        <v>8928539.75258474</v>
      </c>
    </row>
    <row r="45" ht="16.5" customHeight="1">
      <c r="A45" s="18"/>
    </row>
    <row r="46" ht="16.5" customHeight="1">
      <c r="F46" s="158"/>
    </row>
  </sheetData>
  <mergeCells count="15"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/>
  <pageMargins left="0.2" right="0.2" top="0.68" bottom="0.74" header="0.37" footer="0.5118110236220472"/>
  <pageSetup horizontalDpi="600" verticalDpi="600" orientation="landscape" paperSize="9" scale="90" r:id="rId1"/>
  <rowBreaks count="1" manualBreakCount="1">
    <brk id="3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J49"/>
  <sheetViews>
    <sheetView workbookViewId="0" topLeftCell="A1">
      <selection activeCell="A1" sqref="A1:IV16384"/>
    </sheetView>
  </sheetViews>
  <sheetFormatPr defaultColWidth="9.140625" defaultRowHeight="16.5" customHeight="1"/>
  <cols>
    <col min="1" max="1" width="50.28125" style="263" customWidth="1"/>
    <col min="2" max="2" width="11.28125" style="264" customWidth="1"/>
    <col min="3" max="3" width="9.57421875" style="265" customWidth="1"/>
    <col min="4" max="4" width="11.00390625" style="264" customWidth="1"/>
    <col min="5" max="5" width="9.57421875" style="265" customWidth="1"/>
    <col min="6" max="6" width="9.57421875" style="264" customWidth="1"/>
    <col min="7" max="7" width="9.57421875" style="265" customWidth="1"/>
    <col min="8" max="8" width="9.57421875" style="264" customWidth="1"/>
    <col min="9" max="9" width="9.57421875" style="265" customWidth="1"/>
    <col min="10" max="10" width="9.57421875" style="264" customWidth="1"/>
    <col min="11" max="16384" width="10.28125" style="263" customWidth="1"/>
  </cols>
  <sheetData>
    <row r="1" spans="1:10" ht="16.5" customHeight="1">
      <c r="A1" s="815" t="s">
        <v>263</v>
      </c>
      <c r="B1" s="815"/>
      <c r="C1" s="815"/>
      <c r="D1" s="815"/>
      <c r="E1" s="815"/>
      <c r="F1" s="815"/>
      <c r="G1" s="815"/>
      <c r="H1" s="815"/>
      <c r="I1" s="815"/>
      <c r="J1" s="816"/>
    </row>
    <row r="2" spans="1:10" ht="16.5" customHeight="1">
      <c r="A2" s="815" t="s">
        <v>32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8:10" ht="16.5" customHeight="1">
      <c r="H3" s="266"/>
      <c r="I3" s="215"/>
      <c r="J3" s="215" t="s">
        <v>54</v>
      </c>
    </row>
    <row r="4" spans="1:10" s="267" customFormat="1" ht="17.25" customHeight="1">
      <c r="A4" s="817" t="s">
        <v>264</v>
      </c>
      <c r="B4" s="820" t="s">
        <v>265</v>
      </c>
      <c r="C4" s="820"/>
      <c r="D4" s="820"/>
      <c r="E4" s="820"/>
      <c r="F4" s="820" t="s">
        <v>266</v>
      </c>
      <c r="G4" s="821"/>
      <c r="H4" s="822" t="s">
        <v>267</v>
      </c>
      <c r="I4" s="823"/>
      <c r="J4" s="824" t="s">
        <v>268</v>
      </c>
    </row>
    <row r="5" spans="1:10" s="262" customFormat="1" ht="17.25" customHeight="1">
      <c r="A5" s="818"/>
      <c r="B5" s="811" t="s">
        <v>269</v>
      </c>
      <c r="C5" s="811" t="s">
        <v>270</v>
      </c>
      <c r="D5" s="811" t="s">
        <v>271</v>
      </c>
      <c r="E5" s="811" t="s">
        <v>270</v>
      </c>
      <c r="F5" s="813" t="s">
        <v>272</v>
      </c>
      <c r="G5" s="811" t="s">
        <v>270</v>
      </c>
      <c r="H5" s="811" t="s">
        <v>273</v>
      </c>
      <c r="I5" s="811" t="s">
        <v>270</v>
      </c>
      <c r="J5" s="825"/>
    </row>
    <row r="6" spans="1:10" s="262" customFormat="1" ht="17.25" customHeight="1">
      <c r="A6" s="819"/>
      <c r="B6" s="812" t="s">
        <v>274</v>
      </c>
      <c r="C6" s="812"/>
      <c r="D6" s="812" t="s">
        <v>275</v>
      </c>
      <c r="E6" s="812"/>
      <c r="F6" s="814"/>
      <c r="G6" s="812"/>
      <c r="H6" s="812"/>
      <c r="I6" s="812"/>
      <c r="J6" s="826"/>
    </row>
    <row r="7" spans="1:10" ht="16.5" customHeight="1">
      <c r="A7" s="217" t="s">
        <v>33</v>
      </c>
      <c r="B7" s="268">
        <v>623.025</v>
      </c>
      <c r="C7" s="269">
        <f aca="true" t="shared" si="0" ref="C7:C47">B7/J7*100</f>
        <v>0.2063500968748333</v>
      </c>
      <c r="D7" s="268">
        <v>125265.34333333332</v>
      </c>
      <c r="E7" s="270">
        <f aca="true" t="shared" si="1" ref="E7:E47">D7/J7*100</f>
        <v>41.48872955642645</v>
      </c>
      <c r="F7" s="268">
        <v>24479.009094039866</v>
      </c>
      <c r="G7" s="270">
        <f aca="true" t="shared" si="2" ref="G7:G47">(F7/J7)*100</f>
        <v>8.107613495373462</v>
      </c>
      <c r="H7" s="268">
        <f aca="true" t="shared" si="3" ref="H7:H24">J7-F7-D7-B7</f>
        <v>151558.81957262682</v>
      </c>
      <c r="I7" s="270">
        <f aca="true" t="shared" si="4" ref="I7:I47">H7/J7*100</f>
        <v>50.197306851325266</v>
      </c>
      <c r="J7" s="271">
        <v>301926.197</v>
      </c>
    </row>
    <row r="8" spans="1:10" ht="16.5" customHeight="1">
      <c r="A8" s="222" t="s">
        <v>34</v>
      </c>
      <c r="B8" s="272">
        <v>722.475</v>
      </c>
      <c r="C8" s="273">
        <f t="shared" si="0"/>
        <v>0.202023097142218</v>
      </c>
      <c r="D8" s="272">
        <v>159049.00333333333</v>
      </c>
      <c r="E8" s="274">
        <f t="shared" si="1"/>
        <v>44.4743032641724</v>
      </c>
      <c r="F8" s="272">
        <v>27606.283916252003</v>
      </c>
      <c r="G8" s="274">
        <f t="shared" si="2"/>
        <v>7.7194463162720215</v>
      </c>
      <c r="H8" s="272">
        <f t="shared" si="3"/>
        <v>170242.23775041464</v>
      </c>
      <c r="I8" s="274">
        <f t="shared" si="4"/>
        <v>47.60422732241336</v>
      </c>
      <c r="J8" s="275">
        <v>357620</v>
      </c>
    </row>
    <row r="9" spans="1:10" ht="16.5" customHeight="1">
      <c r="A9" s="222" t="s">
        <v>35</v>
      </c>
      <c r="B9" s="272">
        <v>646.425</v>
      </c>
      <c r="C9" s="273">
        <f t="shared" si="0"/>
        <v>0.20378070463028344</v>
      </c>
      <c r="D9" s="272">
        <v>139970.74</v>
      </c>
      <c r="E9" s="274">
        <f t="shared" si="1"/>
        <v>44.12474150105921</v>
      </c>
      <c r="F9" s="272">
        <v>28406.442954433332</v>
      </c>
      <c r="G9" s="274">
        <f t="shared" si="2"/>
        <v>8.954921238031288</v>
      </c>
      <c r="H9" s="272">
        <f t="shared" si="3"/>
        <v>148192.3920455667</v>
      </c>
      <c r="I9" s="274">
        <f t="shared" si="4"/>
        <v>46.71655655627922</v>
      </c>
      <c r="J9" s="275">
        <v>317216</v>
      </c>
    </row>
    <row r="10" spans="1:10" ht="16.5" customHeight="1">
      <c r="A10" s="227" t="s">
        <v>36</v>
      </c>
      <c r="B10" s="276">
        <v>675.675</v>
      </c>
      <c r="C10" s="277">
        <f t="shared" si="0"/>
        <v>0.20130464057584135</v>
      </c>
      <c r="D10" s="276">
        <v>145777.62</v>
      </c>
      <c r="E10" s="278">
        <f t="shared" si="1"/>
        <v>43.43169630088664</v>
      </c>
      <c r="F10" s="276">
        <v>26517.20137237013</v>
      </c>
      <c r="G10" s="278">
        <f t="shared" si="2"/>
        <v>7.9003007234871445</v>
      </c>
      <c r="H10" s="276">
        <f t="shared" si="3"/>
        <v>162677.5036276299</v>
      </c>
      <c r="I10" s="278">
        <f t="shared" si="4"/>
        <v>48.46669833505038</v>
      </c>
      <c r="J10" s="279">
        <v>335648</v>
      </c>
    </row>
    <row r="11" spans="1:10" s="267" customFormat="1" ht="16.5" customHeight="1">
      <c r="A11" s="232" t="s">
        <v>276</v>
      </c>
      <c r="B11" s="280">
        <f>SUM(B7:B10)</f>
        <v>2667.6</v>
      </c>
      <c r="C11" s="281">
        <f t="shared" si="0"/>
        <v>0.2032596215800356</v>
      </c>
      <c r="D11" s="280">
        <f>SUM(D7:D10)</f>
        <v>570062.7066666667</v>
      </c>
      <c r="E11" s="282">
        <f t="shared" si="1"/>
        <v>43.436321050366445</v>
      </c>
      <c r="F11" s="280">
        <f>SUM(F7:F10)</f>
        <v>107008.93733709533</v>
      </c>
      <c r="G11" s="282">
        <f t="shared" si="2"/>
        <v>8.153619773886543</v>
      </c>
      <c r="H11" s="280">
        <f t="shared" si="3"/>
        <v>632670.9529962379</v>
      </c>
      <c r="I11" s="282">
        <f t="shared" si="4"/>
        <v>48.20679955416698</v>
      </c>
      <c r="J11" s="283">
        <f>SUM(J7:J10)</f>
        <v>1312410.197</v>
      </c>
    </row>
    <row r="12" spans="1:10" ht="25.5">
      <c r="A12" s="238" t="s">
        <v>277</v>
      </c>
      <c r="B12" s="268">
        <v>783.51</v>
      </c>
      <c r="C12" s="269">
        <f t="shared" si="0"/>
        <v>0.22511097384034134</v>
      </c>
      <c r="D12" s="268">
        <v>186683.03758022774</v>
      </c>
      <c r="E12" s="270">
        <f t="shared" si="1"/>
        <v>53.63607406307271</v>
      </c>
      <c r="F12" s="268">
        <v>27110.02135167</v>
      </c>
      <c r="G12" s="270">
        <f t="shared" si="2"/>
        <v>7.789004999689704</v>
      </c>
      <c r="H12" s="268">
        <f t="shared" si="3"/>
        <v>133478.43106810228</v>
      </c>
      <c r="I12" s="270">
        <f t="shared" si="4"/>
        <v>38.34980996339724</v>
      </c>
      <c r="J12" s="271">
        <v>348055</v>
      </c>
    </row>
    <row r="13" spans="1:10" ht="16.5" customHeight="1">
      <c r="A13" s="239" t="s">
        <v>41</v>
      </c>
      <c r="B13" s="272">
        <v>386.1</v>
      </c>
      <c r="C13" s="273">
        <f t="shared" si="0"/>
        <v>0.32904941280744515</v>
      </c>
      <c r="D13" s="272">
        <v>39498.19999996501</v>
      </c>
      <c r="E13" s="274">
        <f t="shared" si="1"/>
        <v>33.66189981077316</v>
      </c>
      <c r="F13" s="272">
        <v>4000</v>
      </c>
      <c r="G13" s="274">
        <f t="shared" si="2"/>
        <v>3.4089553256404574</v>
      </c>
      <c r="H13" s="272">
        <f t="shared" si="3"/>
        <v>73453.700000035</v>
      </c>
      <c r="I13" s="274">
        <f t="shared" si="4"/>
        <v>62.60009545077894</v>
      </c>
      <c r="J13" s="275">
        <v>117338</v>
      </c>
    </row>
    <row r="14" spans="1:10" ht="16.5" customHeight="1">
      <c r="A14" s="240" t="s">
        <v>63</v>
      </c>
      <c r="B14" s="272">
        <v>625.95</v>
      </c>
      <c r="C14" s="273">
        <f t="shared" si="0"/>
        <v>0.259005933613049</v>
      </c>
      <c r="D14" s="272">
        <v>158039.26002898547</v>
      </c>
      <c r="E14" s="274">
        <f t="shared" si="1"/>
        <v>65.39357151741001</v>
      </c>
      <c r="F14" s="272">
        <v>22688.239260411996</v>
      </c>
      <c r="G14" s="274">
        <f t="shared" si="2"/>
        <v>9.38795205955626</v>
      </c>
      <c r="H14" s="272">
        <f t="shared" si="3"/>
        <v>60320.55071060253</v>
      </c>
      <c r="I14" s="274">
        <f t="shared" si="4"/>
        <v>24.959470489420678</v>
      </c>
      <c r="J14" s="275">
        <v>241674</v>
      </c>
    </row>
    <row r="15" spans="1:10" ht="16.5" customHeight="1">
      <c r="A15" s="240" t="s">
        <v>42</v>
      </c>
      <c r="B15" s="272">
        <v>444.6</v>
      </c>
      <c r="C15" s="273">
        <f t="shared" si="0"/>
        <v>0.24206720822353378</v>
      </c>
      <c r="D15" s="272">
        <v>104507.55323498964</v>
      </c>
      <c r="E15" s="274">
        <f t="shared" si="1"/>
        <v>56.90025112430561</v>
      </c>
      <c r="F15" s="272">
        <v>20345.959762160397</v>
      </c>
      <c r="G15" s="274">
        <f t="shared" si="2"/>
        <v>11.077574624953938</v>
      </c>
      <c r="H15" s="272">
        <f t="shared" si="3"/>
        <v>58369.88700284996</v>
      </c>
      <c r="I15" s="274">
        <f t="shared" si="4"/>
        <v>31.78010704251691</v>
      </c>
      <c r="J15" s="275">
        <v>183668</v>
      </c>
    </row>
    <row r="16" spans="1:10" ht="16.5" customHeight="1">
      <c r="A16" s="240" t="s">
        <v>43</v>
      </c>
      <c r="B16" s="272">
        <v>436.8</v>
      </c>
      <c r="C16" s="273">
        <f t="shared" si="0"/>
        <v>0.22839454530243453</v>
      </c>
      <c r="D16" s="272">
        <v>118323.69191252587</v>
      </c>
      <c r="E16" s="274">
        <f t="shared" si="1"/>
        <v>61.86924407707577</v>
      </c>
      <c r="F16" s="272">
        <v>21303.542946676796</v>
      </c>
      <c r="G16" s="274">
        <f t="shared" si="2"/>
        <v>11.13922391171505</v>
      </c>
      <c r="H16" s="272">
        <f t="shared" si="3"/>
        <v>51183.96514079734</v>
      </c>
      <c r="I16" s="274">
        <f t="shared" si="4"/>
        <v>26.763137465906752</v>
      </c>
      <c r="J16" s="275">
        <v>191248</v>
      </c>
    </row>
    <row r="17" spans="1:10" ht="16.5" customHeight="1">
      <c r="A17" s="241" t="s">
        <v>30</v>
      </c>
      <c r="B17" s="272">
        <v>510.9</v>
      </c>
      <c r="C17" s="273">
        <f t="shared" si="0"/>
        <v>0.20488861262056104</v>
      </c>
      <c r="D17" s="272">
        <v>127251.64211956522</v>
      </c>
      <c r="E17" s="274">
        <f t="shared" si="1"/>
        <v>51.03232023402988</v>
      </c>
      <c r="F17" s="272">
        <v>24708.5459495828</v>
      </c>
      <c r="G17" s="274">
        <f t="shared" si="2"/>
        <v>9.908983557411242</v>
      </c>
      <c r="H17" s="272">
        <f t="shared" si="3"/>
        <v>96883.91193085199</v>
      </c>
      <c r="I17" s="274">
        <f t="shared" si="4"/>
        <v>38.853807595938314</v>
      </c>
      <c r="J17" s="275">
        <v>249355</v>
      </c>
    </row>
    <row r="18" spans="1:10" ht="16.5" customHeight="1">
      <c r="A18" s="240" t="s">
        <v>44</v>
      </c>
      <c r="B18" s="272">
        <v>425.1</v>
      </c>
      <c r="C18" s="273">
        <f t="shared" si="0"/>
        <v>0.2329366123093109</v>
      </c>
      <c r="D18" s="272">
        <v>81397.21622670807</v>
      </c>
      <c r="E18" s="274">
        <f t="shared" si="1"/>
        <v>44.60219195308833</v>
      </c>
      <c r="F18" s="272">
        <v>5146.030947288</v>
      </c>
      <c r="G18" s="274">
        <f t="shared" si="2"/>
        <v>2.819804788755918</v>
      </c>
      <c r="H18" s="272">
        <f t="shared" si="3"/>
        <v>95527.65282600392</v>
      </c>
      <c r="I18" s="274">
        <f t="shared" si="4"/>
        <v>52.34506664584644</v>
      </c>
      <c r="J18" s="275">
        <v>182496</v>
      </c>
    </row>
    <row r="19" spans="1:10" ht="16.5" customHeight="1">
      <c r="A19" s="348" t="s">
        <v>563</v>
      </c>
      <c r="B19" s="272">
        <v>432.9</v>
      </c>
      <c r="C19" s="273">
        <f t="shared" si="0"/>
        <v>0.24891244981530566</v>
      </c>
      <c r="D19" s="272">
        <v>117486.37861542442</v>
      </c>
      <c r="E19" s="274">
        <f t="shared" si="1"/>
        <v>67.55329711502387</v>
      </c>
      <c r="F19" s="272">
        <v>13295.425640316398</v>
      </c>
      <c r="G19" s="274">
        <f t="shared" si="2"/>
        <v>7.644714639566606</v>
      </c>
      <c r="H19" s="272">
        <f t="shared" si="3"/>
        <v>42701.86774425921</v>
      </c>
      <c r="I19" s="274">
        <f t="shared" si="4"/>
        <v>24.553075795594225</v>
      </c>
      <c r="J19" s="275">
        <v>173916.57200000001</v>
      </c>
    </row>
    <row r="20" spans="1:10" ht="25.5">
      <c r="A20" s="238" t="s">
        <v>278</v>
      </c>
      <c r="B20" s="272">
        <v>790.53</v>
      </c>
      <c r="C20" s="273">
        <f t="shared" si="0"/>
        <v>0.251701026824803</v>
      </c>
      <c r="D20" s="272">
        <v>196401.6886516563</v>
      </c>
      <c r="E20" s="274">
        <f t="shared" si="1"/>
        <v>62.53337217277921</v>
      </c>
      <c r="F20" s="272">
        <v>28064.068787543</v>
      </c>
      <c r="G20" s="274">
        <f t="shared" si="2"/>
        <v>8.935467257038287</v>
      </c>
      <c r="H20" s="272">
        <f t="shared" si="3"/>
        <v>88818.71256080072</v>
      </c>
      <c r="I20" s="274">
        <f t="shared" si="4"/>
        <v>28.279459543357703</v>
      </c>
      <c r="J20" s="275">
        <v>314075</v>
      </c>
    </row>
    <row r="21" spans="1:10" ht="16.5" customHeight="1">
      <c r="A21" s="238" t="s">
        <v>64</v>
      </c>
      <c r="B21" s="272">
        <v>643.5</v>
      </c>
      <c r="C21" s="273">
        <f t="shared" si="0"/>
        <v>0.2966162242390999</v>
      </c>
      <c r="D21" s="272">
        <v>107406.12601290015</v>
      </c>
      <c r="E21" s="274">
        <f t="shared" si="1"/>
        <v>49.50800242128268</v>
      </c>
      <c r="F21" s="272">
        <v>6376.426712185001</v>
      </c>
      <c r="G21" s="274">
        <f t="shared" si="2"/>
        <v>2.939163349659134</v>
      </c>
      <c r="H21" s="272">
        <f t="shared" si="3"/>
        <v>102520.94727491486</v>
      </c>
      <c r="I21" s="274">
        <f t="shared" si="4"/>
        <v>47.25621800481908</v>
      </c>
      <c r="J21" s="275">
        <v>216947</v>
      </c>
    </row>
    <row r="22" spans="1:10" ht="25.5">
      <c r="A22" s="242" t="s">
        <v>69</v>
      </c>
      <c r="B22" s="272">
        <v>517.14</v>
      </c>
      <c r="C22" s="273">
        <f t="shared" si="0"/>
        <v>0.22357879991872065</v>
      </c>
      <c r="D22" s="272">
        <v>117651.16425724638</v>
      </c>
      <c r="E22" s="274">
        <f t="shared" si="1"/>
        <v>50.86496135219751</v>
      </c>
      <c r="F22" s="272">
        <v>25082.662579363598</v>
      </c>
      <c r="G22" s="274">
        <f t="shared" si="2"/>
        <v>10.84416521301836</v>
      </c>
      <c r="H22" s="272">
        <f t="shared" si="3"/>
        <v>88050.03316339004</v>
      </c>
      <c r="I22" s="274">
        <f t="shared" si="4"/>
        <v>38.067294634865405</v>
      </c>
      <c r="J22" s="275">
        <v>231301</v>
      </c>
    </row>
    <row r="23" spans="1:10" ht="25.5">
      <c r="A23" s="238" t="s">
        <v>70</v>
      </c>
      <c r="B23" s="272">
        <v>655.2</v>
      </c>
      <c r="C23" s="273">
        <f t="shared" si="0"/>
        <v>0.23710608977606648</v>
      </c>
      <c r="D23" s="272">
        <v>168564.88830227742</v>
      </c>
      <c r="E23" s="274">
        <f t="shared" si="1"/>
        <v>61.00085704959158</v>
      </c>
      <c r="F23" s="272">
        <v>28203.571298725</v>
      </c>
      <c r="G23" s="274">
        <f t="shared" si="2"/>
        <v>10.206407979794234</v>
      </c>
      <c r="H23" s="272">
        <f t="shared" si="3"/>
        <v>78908.34039899758</v>
      </c>
      <c r="I23" s="274">
        <f t="shared" si="4"/>
        <v>28.555628880838114</v>
      </c>
      <c r="J23" s="275">
        <v>276332</v>
      </c>
    </row>
    <row r="24" spans="1:10" ht="16.5" customHeight="1">
      <c r="A24" s="240" t="s">
        <v>46</v>
      </c>
      <c r="B24" s="272">
        <v>967.2</v>
      </c>
      <c r="C24" s="273">
        <f t="shared" si="0"/>
        <v>0.24822531220646432</v>
      </c>
      <c r="D24" s="272">
        <v>252171.72485714286</v>
      </c>
      <c r="E24" s="274">
        <f t="shared" si="1"/>
        <v>64.71816080676894</v>
      </c>
      <c r="F24" s="272">
        <v>29445.2429509</v>
      </c>
      <c r="G24" s="274">
        <f t="shared" si="2"/>
        <v>7.556921654758423</v>
      </c>
      <c r="H24" s="272">
        <f t="shared" si="3"/>
        <v>107061.83219195715</v>
      </c>
      <c r="I24" s="274">
        <f t="shared" si="4"/>
        <v>27.476692226266188</v>
      </c>
      <c r="J24" s="275">
        <v>389646</v>
      </c>
    </row>
    <row r="25" spans="1:10" ht="16.5" customHeight="1">
      <c r="A25" s="243" t="s">
        <v>565</v>
      </c>
      <c r="B25" s="276">
        <f>327.6+28560</f>
        <v>28887.6</v>
      </c>
      <c r="C25" s="277">
        <f t="shared" si="0"/>
        <v>24.68266174510407</v>
      </c>
      <c r="D25" s="276">
        <v>3065</v>
      </c>
      <c r="E25" s="278">
        <f t="shared" si="1"/>
        <v>2.6188523189445982</v>
      </c>
      <c r="F25" s="276">
        <v>0</v>
      </c>
      <c r="G25" s="278">
        <f t="shared" si="2"/>
        <v>0</v>
      </c>
      <c r="H25" s="276">
        <f>SUM(H22:H24)</f>
        <v>274020.20575434476</v>
      </c>
      <c r="I25" s="278">
        <f t="shared" si="4"/>
        <v>234.1332630595242</v>
      </c>
      <c r="J25" s="279">
        <v>117036</v>
      </c>
    </row>
    <row r="26" spans="1:10" s="267" customFormat="1" ht="16.5" customHeight="1">
      <c r="A26" s="232" t="s">
        <v>280</v>
      </c>
      <c r="B26" s="280">
        <f>SUM(B12:B25)</f>
        <v>36507.03</v>
      </c>
      <c r="C26" s="281">
        <f t="shared" si="0"/>
        <v>1.1291692287016097</v>
      </c>
      <c r="D26" s="280">
        <f>SUM(D12:D25)</f>
        <v>1778447.5717996142</v>
      </c>
      <c r="E26" s="282">
        <f t="shared" si="1"/>
        <v>55.007714211077186</v>
      </c>
      <c r="F26" s="280">
        <f>SUM(F12:F25)</f>
        <v>255769.738186823</v>
      </c>
      <c r="G26" s="282">
        <f t="shared" si="2"/>
        <v>7.911005578750931</v>
      </c>
      <c r="H26" s="280">
        <f aca="true" t="shared" si="5" ref="H26:H45">J26-F26-D26-B26</f>
        <v>1162363.2320135622</v>
      </c>
      <c r="I26" s="282">
        <f t="shared" si="4"/>
        <v>35.95211098147026</v>
      </c>
      <c r="J26" s="283">
        <f>SUM(J12:J25)</f>
        <v>3233087.5719999997</v>
      </c>
    </row>
    <row r="27" spans="1:10" ht="16.5" customHeight="1">
      <c r="A27" s="244" t="s">
        <v>48</v>
      </c>
      <c r="B27" s="268">
        <v>514.8</v>
      </c>
      <c r="C27" s="269">
        <f t="shared" si="0"/>
        <v>0.21492219943713844</v>
      </c>
      <c r="D27" s="268">
        <v>150126.65549450548</v>
      </c>
      <c r="E27" s="270">
        <f t="shared" si="1"/>
        <v>62.67589547983816</v>
      </c>
      <c r="F27" s="268">
        <v>13902.302274816931</v>
      </c>
      <c r="G27" s="270">
        <f t="shared" si="2"/>
        <v>5.804027548841469</v>
      </c>
      <c r="H27" s="268">
        <f t="shared" si="5"/>
        <v>74984.7792306776</v>
      </c>
      <c r="I27" s="270">
        <f t="shared" si="4"/>
        <v>31.30515477188323</v>
      </c>
      <c r="J27" s="271">
        <v>239528.537</v>
      </c>
    </row>
    <row r="28" spans="1:10" ht="16.5" customHeight="1">
      <c r="A28" s="245" t="s">
        <v>49</v>
      </c>
      <c r="B28" s="272">
        <v>573.69</v>
      </c>
      <c r="C28" s="273">
        <f t="shared" si="0"/>
        <v>0.20032404384369076</v>
      </c>
      <c r="D28" s="272">
        <v>190183.29236263735</v>
      </c>
      <c r="E28" s="274">
        <f t="shared" si="1"/>
        <v>66.40918649024809</v>
      </c>
      <c r="F28" s="272">
        <v>11898.594034607268</v>
      </c>
      <c r="G28" s="274">
        <f t="shared" si="2"/>
        <v>4.154812656777953</v>
      </c>
      <c r="H28" s="272">
        <f t="shared" si="5"/>
        <v>83725.42360275536</v>
      </c>
      <c r="I28" s="274">
        <f t="shared" si="4"/>
        <v>29.23567680913027</v>
      </c>
      <c r="J28" s="275">
        <v>286381</v>
      </c>
    </row>
    <row r="29" spans="1:10" ht="16.5" customHeight="1">
      <c r="A29" s="238" t="s">
        <v>71</v>
      </c>
      <c r="B29" s="272">
        <v>678.6</v>
      </c>
      <c r="C29" s="273">
        <f t="shared" si="0"/>
        <v>0.24012568913171173</v>
      </c>
      <c r="D29" s="272">
        <v>189446.47679487176</v>
      </c>
      <c r="E29" s="274">
        <f t="shared" si="1"/>
        <v>67.03649542284617</v>
      </c>
      <c r="F29" s="272">
        <f>29819.4458479833+4500</f>
        <v>34319.4458479833</v>
      </c>
      <c r="G29" s="274">
        <f t="shared" si="2"/>
        <v>12.14409163699595</v>
      </c>
      <c r="H29" s="272">
        <f t="shared" si="5"/>
        <v>58157.47735714494</v>
      </c>
      <c r="I29" s="274">
        <f t="shared" si="4"/>
        <v>20.57928725102616</v>
      </c>
      <c r="J29" s="275">
        <v>282602</v>
      </c>
    </row>
    <row r="30" spans="1:10" ht="16.5" customHeight="1">
      <c r="A30" s="242" t="s">
        <v>281</v>
      </c>
      <c r="B30" s="272">
        <v>706.29</v>
      </c>
      <c r="C30" s="273">
        <f t="shared" si="0"/>
        <v>0.22631145145428877</v>
      </c>
      <c r="D30" s="272">
        <v>205835.23517343524</v>
      </c>
      <c r="E30" s="274">
        <f t="shared" si="1"/>
        <v>65.95431173106657</v>
      </c>
      <c r="F30" s="272">
        <v>15068.497002162</v>
      </c>
      <c r="G30" s="274">
        <f t="shared" si="2"/>
        <v>4.828290684837504</v>
      </c>
      <c r="H30" s="272">
        <f t="shared" si="5"/>
        <v>90477.58782440277</v>
      </c>
      <c r="I30" s="274">
        <f t="shared" si="4"/>
        <v>28.99108613264166</v>
      </c>
      <c r="J30" s="275">
        <v>312087.61</v>
      </c>
    </row>
    <row r="31" spans="1:10" ht="25.5">
      <c r="A31" s="246" t="s">
        <v>73</v>
      </c>
      <c r="B31" s="276">
        <v>366.6</v>
      </c>
      <c r="C31" s="277">
        <f t="shared" si="0"/>
        <v>0.20622929479819516</v>
      </c>
      <c r="D31" s="276">
        <v>120326.93574175824</v>
      </c>
      <c r="E31" s="278">
        <f t="shared" si="1"/>
        <v>67.68941381137627</v>
      </c>
      <c r="F31" s="276">
        <v>5081.551591231467</v>
      </c>
      <c r="G31" s="278">
        <f t="shared" si="2"/>
        <v>2.858605567758625</v>
      </c>
      <c r="H31" s="276">
        <f t="shared" si="5"/>
        <v>51988.212667010295</v>
      </c>
      <c r="I31" s="278">
        <f t="shared" si="4"/>
        <v>29.24575132606691</v>
      </c>
      <c r="J31" s="279">
        <v>177763.3</v>
      </c>
    </row>
    <row r="32" spans="1:10" s="267" customFormat="1" ht="16.5" customHeight="1">
      <c r="A32" s="16" t="s">
        <v>282</v>
      </c>
      <c r="B32" s="284">
        <f>SUM(B27:B31)</f>
        <v>2839.98</v>
      </c>
      <c r="C32" s="281">
        <f t="shared" si="0"/>
        <v>0.21873553155839234</v>
      </c>
      <c r="D32" s="280">
        <f>SUM(D27:D31)</f>
        <v>855918.595567208</v>
      </c>
      <c r="E32" s="282">
        <f t="shared" si="1"/>
        <v>65.92293219392597</v>
      </c>
      <c r="F32" s="280">
        <f>SUM(F27:F31)</f>
        <v>80270.39075080097</v>
      </c>
      <c r="G32" s="282">
        <f t="shared" si="2"/>
        <v>6.1824331823732255</v>
      </c>
      <c r="H32" s="280">
        <f t="shared" si="5"/>
        <v>359333.480681991</v>
      </c>
      <c r="I32" s="282">
        <f t="shared" si="4"/>
        <v>27.67589909214241</v>
      </c>
      <c r="J32" s="283">
        <f>SUM(J27:J31)</f>
        <v>1298362.447</v>
      </c>
    </row>
    <row r="33" spans="1:10" ht="16.5" customHeight="1">
      <c r="A33" s="244" t="s">
        <v>31</v>
      </c>
      <c r="B33" s="268">
        <v>572.13</v>
      </c>
      <c r="C33" s="269">
        <f t="shared" si="0"/>
        <v>0.20992052717706372</v>
      </c>
      <c r="D33" s="268">
        <v>196437.07666666666</v>
      </c>
      <c r="E33" s="270">
        <f t="shared" si="1"/>
        <v>72.0748338506772</v>
      </c>
      <c r="F33" s="268">
        <v>6710.437236687133</v>
      </c>
      <c r="G33" s="270">
        <f t="shared" si="2"/>
        <v>2.4621301492911774</v>
      </c>
      <c r="H33" s="268">
        <f t="shared" si="5"/>
        <v>68826.35609664622</v>
      </c>
      <c r="I33" s="270">
        <f t="shared" si="4"/>
        <v>25.25311547285457</v>
      </c>
      <c r="J33" s="271">
        <v>272546</v>
      </c>
    </row>
    <row r="34" spans="1:10" ht="16.5" customHeight="1">
      <c r="A34" s="245" t="s">
        <v>283</v>
      </c>
      <c r="B34" s="272">
        <v>1075.62</v>
      </c>
      <c r="C34" s="273">
        <f t="shared" si="0"/>
        <v>0.2014960182984056</v>
      </c>
      <c r="D34" s="272">
        <v>344884.5234835165</v>
      </c>
      <c r="E34" s="274">
        <f t="shared" si="1"/>
        <v>64.60725744656249</v>
      </c>
      <c r="F34" s="272">
        <f>11174.7446308668+26000</f>
        <v>37174.7446308668</v>
      </c>
      <c r="G34" s="274">
        <f t="shared" si="2"/>
        <v>6.963949186868683</v>
      </c>
      <c r="H34" s="272">
        <f t="shared" si="5"/>
        <v>150682.11188561673</v>
      </c>
      <c r="I34" s="274">
        <f t="shared" si="4"/>
        <v>28.227297348270426</v>
      </c>
      <c r="J34" s="275">
        <v>533817</v>
      </c>
    </row>
    <row r="35" spans="1:10" ht="16.5" customHeight="1">
      <c r="A35" s="245" t="s">
        <v>74</v>
      </c>
      <c r="B35" s="272">
        <v>631.8</v>
      </c>
      <c r="C35" s="273">
        <f t="shared" si="0"/>
        <v>0.21987047200114143</v>
      </c>
      <c r="D35" s="272">
        <v>165787.1083333333</v>
      </c>
      <c r="E35" s="274">
        <f t="shared" si="1"/>
        <v>57.694982211070545</v>
      </c>
      <c r="F35" s="272">
        <v>14705.736662353333</v>
      </c>
      <c r="G35" s="274">
        <f t="shared" si="2"/>
        <v>5.117691138138838</v>
      </c>
      <c r="H35" s="272">
        <f t="shared" si="5"/>
        <v>106226.35500431336</v>
      </c>
      <c r="I35" s="274">
        <f t="shared" si="4"/>
        <v>36.96745617878948</v>
      </c>
      <c r="J35" s="275">
        <v>287351</v>
      </c>
    </row>
    <row r="36" spans="1:10" ht="25.5">
      <c r="A36" s="238" t="s">
        <v>75</v>
      </c>
      <c r="B36" s="272">
        <v>959.4</v>
      </c>
      <c r="C36" s="273">
        <f t="shared" si="0"/>
        <v>0.20244136606775476</v>
      </c>
      <c r="D36" s="272">
        <v>321753.32814285724</v>
      </c>
      <c r="E36" s="274">
        <f t="shared" si="1"/>
        <v>67.89262381288992</v>
      </c>
      <c r="F36" s="272">
        <v>12161.179273418667</v>
      </c>
      <c r="G36" s="274">
        <f t="shared" si="2"/>
        <v>2.566109803112091</v>
      </c>
      <c r="H36" s="272">
        <f t="shared" si="5"/>
        <v>139041.0925837241</v>
      </c>
      <c r="I36" s="274">
        <f t="shared" si="4"/>
        <v>29.338825017930237</v>
      </c>
      <c r="J36" s="275">
        <v>473915</v>
      </c>
    </row>
    <row r="37" spans="1:10" ht="12.75">
      <c r="A37" s="242" t="s">
        <v>284</v>
      </c>
      <c r="B37" s="272">
        <v>706.758</v>
      </c>
      <c r="C37" s="273">
        <f t="shared" si="0"/>
        <v>0.21647620243626775</v>
      </c>
      <c r="D37" s="272">
        <v>242188.68304029308</v>
      </c>
      <c r="E37" s="274">
        <f t="shared" si="1"/>
        <v>74.18110071283745</v>
      </c>
      <c r="F37" s="272">
        <v>3286.6994950333333</v>
      </c>
      <c r="G37" s="274">
        <f t="shared" si="2"/>
        <v>1.0066985095803864</v>
      </c>
      <c r="H37" s="272">
        <f t="shared" si="5"/>
        <v>80300.85946467356</v>
      </c>
      <c r="I37" s="274">
        <f t="shared" si="4"/>
        <v>24.59572457514589</v>
      </c>
      <c r="J37" s="275">
        <v>326483</v>
      </c>
    </row>
    <row r="38" spans="1:10" ht="16.5" customHeight="1">
      <c r="A38" s="243" t="s">
        <v>285</v>
      </c>
      <c r="B38" s="276">
        <v>608.4</v>
      </c>
      <c r="C38" s="277">
        <f t="shared" si="0"/>
        <v>0.2463566826882195</v>
      </c>
      <c r="D38" s="276">
        <v>203703.1895921099</v>
      </c>
      <c r="E38" s="278">
        <f t="shared" si="1"/>
        <v>82.48461873918744</v>
      </c>
      <c r="F38" s="276">
        <v>7118.5240792982</v>
      </c>
      <c r="G38" s="278">
        <f t="shared" si="2"/>
        <v>2.8824720213874366</v>
      </c>
      <c r="H38" s="276">
        <f t="shared" si="5"/>
        <v>35528.8863285919</v>
      </c>
      <c r="I38" s="278">
        <f t="shared" si="4"/>
        <v>14.386552556736905</v>
      </c>
      <c r="J38" s="279">
        <v>246959</v>
      </c>
    </row>
    <row r="39" spans="1:10" s="267" customFormat="1" ht="16.5" customHeight="1">
      <c r="A39" s="232" t="s">
        <v>51</v>
      </c>
      <c r="B39" s="280">
        <f>SUM(B33:B38)</f>
        <v>4554.108</v>
      </c>
      <c r="C39" s="281">
        <f t="shared" si="0"/>
        <v>0.2127023344858718</v>
      </c>
      <c r="D39" s="280">
        <f>SUM(D33:D38)</f>
        <v>1474753.9092587768</v>
      </c>
      <c r="E39" s="282">
        <f t="shared" si="1"/>
        <v>68.87926225981188</v>
      </c>
      <c r="F39" s="280">
        <f>SUM(F33:F38)</f>
        <v>81157.32137765747</v>
      </c>
      <c r="G39" s="282">
        <f t="shared" si="2"/>
        <v>3.7905011733687237</v>
      </c>
      <c r="H39" s="280">
        <f t="shared" si="5"/>
        <v>580605.6613635658</v>
      </c>
      <c r="I39" s="282">
        <f t="shared" si="4"/>
        <v>27.11753423233353</v>
      </c>
      <c r="J39" s="283">
        <f>SUM(J33:J38)</f>
        <v>2141071</v>
      </c>
    </row>
    <row r="40" spans="1:10" ht="16.5" customHeight="1">
      <c r="A40" s="247" t="s">
        <v>50</v>
      </c>
      <c r="B40" s="285">
        <v>567</v>
      </c>
      <c r="C40" s="286">
        <f t="shared" si="0"/>
        <v>0.10281499104222123</v>
      </c>
      <c r="D40" s="285">
        <v>356802.5</v>
      </c>
      <c r="E40" s="287">
        <f t="shared" si="1"/>
        <v>64.69955174839885</v>
      </c>
      <c r="F40" s="285">
        <v>57263.97037711114</v>
      </c>
      <c r="G40" s="287">
        <f t="shared" si="2"/>
        <v>10.38376472903828</v>
      </c>
      <c r="H40" s="285">
        <f t="shared" si="5"/>
        <v>136842.5296228889</v>
      </c>
      <c r="I40" s="287">
        <f t="shared" si="4"/>
        <v>24.813868531520665</v>
      </c>
      <c r="J40" s="288">
        <v>551476</v>
      </c>
    </row>
    <row r="41" spans="1:10" s="267" customFormat="1" ht="16.5" customHeight="1">
      <c r="A41" s="232" t="s">
        <v>286</v>
      </c>
      <c r="B41" s="280">
        <f>SUM(B40)</f>
        <v>567</v>
      </c>
      <c r="C41" s="281">
        <f t="shared" si="0"/>
        <v>0.10281499104222123</v>
      </c>
      <c r="D41" s="280">
        <f>SUM(D40)</f>
        <v>356802.5</v>
      </c>
      <c r="E41" s="282">
        <f t="shared" si="1"/>
        <v>64.69955174839885</v>
      </c>
      <c r="F41" s="280">
        <f>SUM(F40)</f>
        <v>57263.97037711114</v>
      </c>
      <c r="G41" s="282">
        <f t="shared" si="2"/>
        <v>10.38376472903828</v>
      </c>
      <c r="H41" s="280">
        <f t="shared" si="5"/>
        <v>136842.5296228889</v>
      </c>
      <c r="I41" s="282">
        <f t="shared" si="4"/>
        <v>24.813868531520665</v>
      </c>
      <c r="J41" s="283">
        <f>SUM(J40)</f>
        <v>551476</v>
      </c>
    </row>
    <row r="42" spans="1:10" s="267" customFormat="1" ht="16.5" customHeight="1">
      <c r="A42" s="244" t="s">
        <v>287</v>
      </c>
      <c r="B42" s="268">
        <v>1212.6</v>
      </c>
      <c r="C42" s="269">
        <f t="shared" si="0"/>
        <v>0.20305543810662602</v>
      </c>
      <c r="D42" s="268">
        <v>193053</v>
      </c>
      <c r="E42" s="270">
        <f t="shared" si="1"/>
        <v>32.32761132508533</v>
      </c>
      <c r="F42" s="268">
        <v>143981</v>
      </c>
      <c r="G42" s="270">
        <f t="shared" si="2"/>
        <v>24.11027959263576</v>
      </c>
      <c r="H42" s="276">
        <f t="shared" si="5"/>
        <v>258930.216</v>
      </c>
      <c r="I42" s="270">
        <f t="shared" si="4"/>
        <v>43.35905364417228</v>
      </c>
      <c r="J42" s="271">
        <v>597176.816</v>
      </c>
    </row>
    <row r="43" spans="1:10" s="267" customFormat="1" ht="16.5" customHeight="1">
      <c r="A43" s="245" t="s">
        <v>288</v>
      </c>
      <c r="B43" s="272">
        <v>1090.4</v>
      </c>
      <c r="C43" s="273">
        <f t="shared" si="0"/>
        <v>0.21026361852851894</v>
      </c>
      <c r="D43" s="272">
        <v>204483</v>
      </c>
      <c r="E43" s="274">
        <f t="shared" si="1"/>
        <v>39.43079191816501</v>
      </c>
      <c r="F43" s="272">
        <v>38194</v>
      </c>
      <c r="G43" s="274">
        <f t="shared" si="2"/>
        <v>7.365011597650635</v>
      </c>
      <c r="H43" s="276">
        <f t="shared" si="5"/>
        <v>274819.6992</v>
      </c>
      <c r="I43" s="274">
        <f t="shared" si="4"/>
        <v>52.99393286565582</v>
      </c>
      <c r="J43" s="275">
        <v>518587.0992</v>
      </c>
    </row>
    <row r="44" spans="1:10" s="267" customFormat="1" ht="25.5">
      <c r="A44" s="253" t="s">
        <v>289</v>
      </c>
      <c r="B44" s="272">
        <v>244.4</v>
      </c>
      <c r="C44" s="273">
        <f t="shared" si="0"/>
        <v>0.2093190714257926</v>
      </c>
      <c r="D44" s="272">
        <v>44372</v>
      </c>
      <c r="E44" s="274">
        <f t="shared" si="1"/>
        <v>38.00288804134725</v>
      </c>
      <c r="F44" s="272">
        <v>26855</v>
      </c>
      <c r="G44" s="274">
        <f t="shared" si="2"/>
        <v>23.00026048747815</v>
      </c>
      <c r="H44" s="276">
        <f t="shared" si="5"/>
        <v>45288.1472</v>
      </c>
      <c r="I44" s="274">
        <f t="shared" si="4"/>
        <v>38.787532399748805</v>
      </c>
      <c r="J44" s="275">
        <v>116759.5472</v>
      </c>
    </row>
    <row r="45" spans="1:10" s="267" customFormat="1" ht="16.5" customHeight="1">
      <c r="A45" s="243" t="s">
        <v>290</v>
      </c>
      <c r="B45" s="276">
        <v>347.8</v>
      </c>
      <c r="C45" s="277">
        <f t="shared" si="0"/>
        <v>0.1476334528989417</v>
      </c>
      <c r="D45" s="276">
        <v>37350</v>
      </c>
      <c r="E45" s="278">
        <f t="shared" si="1"/>
        <v>15.854253783138217</v>
      </c>
      <c r="F45" s="276">
        <v>41148</v>
      </c>
      <c r="G45" s="278">
        <f t="shared" si="2"/>
        <v>17.46642127626697</v>
      </c>
      <c r="H45" s="276">
        <f t="shared" si="5"/>
        <v>156737.6624</v>
      </c>
      <c r="I45" s="278">
        <f t="shared" si="4"/>
        <v>66.53169148769588</v>
      </c>
      <c r="J45" s="279">
        <v>235583.4624</v>
      </c>
    </row>
    <row r="46" spans="1:10" s="267" customFormat="1" ht="16.5" customHeight="1">
      <c r="A46" s="232" t="s">
        <v>291</v>
      </c>
      <c r="B46" s="280">
        <f>SUM(B42:B45)</f>
        <v>2895.2000000000003</v>
      </c>
      <c r="C46" s="289">
        <f t="shared" si="0"/>
        <v>0.19720634451706665</v>
      </c>
      <c r="D46" s="280">
        <f>SUM(D42:D45)</f>
        <v>479258</v>
      </c>
      <c r="E46" s="290">
        <f t="shared" si="1"/>
        <v>32.644624986377565</v>
      </c>
      <c r="F46" s="280">
        <f>SUM(F42:F45)</f>
        <v>250178</v>
      </c>
      <c r="G46" s="290">
        <f t="shared" si="2"/>
        <v>17.0408568867749</v>
      </c>
      <c r="H46" s="280">
        <f>SUM(H42:H45)</f>
        <v>735775.7248</v>
      </c>
      <c r="I46" s="290">
        <f t="shared" si="4"/>
        <v>50.117311782330475</v>
      </c>
      <c r="J46" s="283">
        <f>SUM(J42:J45)</f>
        <v>1468106.9248</v>
      </c>
    </row>
    <row r="47" spans="1:10" s="292" customFormat="1" ht="24" customHeight="1">
      <c r="A47" s="291" t="s">
        <v>53</v>
      </c>
      <c r="B47" s="280">
        <f>SUM(B41,B39,B32,B26,B11,B46)</f>
        <v>50030.918</v>
      </c>
      <c r="C47" s="343">
        <f t="shared" si="0"/>
        <v>0.5000834352961326</v>
      </c>
      <c r="D47" s="280">
        <f>SUM(D41,D39,D32,D26,D11,D46)</f>
        <v>5515243.283292267</v>
      </c>
      <c r="E47" s="344">
        <f t="shared" si="1"/>
        <v>55.12754748179351</v>
      </c>
      <c r="F47" s="280">
        <f>SUM(F41,F39,F32,F26,F11,F46)</f>
        <v>831648.358029488</v>
      </c>
      <c r="G47" s="344">
        <f t="shared" si="2"/>
        <v>8.312731096434696</v>
      </c>
      <c r="H47" s="280">
        <f>SUM(H41,H39,H32,H26,H11,H46)</f>
        <v>3607591.5814782456</v>
      </c>
      <c r="I47" s="344">
        <f t="shared" si="4"/>
        <v>36.059637986475664</v>
      </c>
      <c r="J47" s="283">
        <f>SUM(J41,J39,J32,J26,J11,J46)</f>
        <v>10004514.1408</v>
      </c>
    </row>
    <row r="49" ht="16.5" customHeight="1">
      <c r="A49" s="293"/>
    </row>
  </sheetData>
  <mergeCells count="15">
    <mergeCell ref="A1:J1"/>
    <mergeCell ref="A2:J2"/>
    <mergeCell ref="A4:A6"/>
    <mergeCell ref="B4:E4"/>
    <mergeCell ref="F4:G4"/>
    <mergeCell ref="H4:I4"/>
    <mergeCell ref="J4:J6"/>
    <mergeCell ref="B5:B6"/>
    <mergeCell ref="C5:C6"/>
    <mergeCell ref="D5:D6"/>
    <mergeCell ref="I5:I6"/>
    <mergeCell ref="E5:E6"/>
    <mergeCell ref="F5:F6"/>
    <mergeCell ref="G5:G6"/>
    <mergeCell ref="H5:H6"/>
  </mergeCells>
  <printOptions horizontalCentered="1"/>
  <pageMargins left="0.2" right="0.2" top="0.92" bottom="0.59" header="0.5118110236220472" footer="0.48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J50"/>
  <sheetViews>
    <sheetView workbookViewId="0" topLeftCell="A1">
      <selection activeCell="A1" sqref="A1:IV16384"/>
    </sheetView>
  </sheetViews>
  <sheetFormatPr defaultColWidth="9.140625" defaultRowHeight="16.5" customHeight="1"/>
  <cols>
    <col min="1" max="1" width="49.00390625" style="210" customWidth="1"/>
    <col min="2" max="2" width="12.00390625" style="211" customWidth="1"/>
    <col min="3" max="3" width="10.57421875" style="212" customWidth="1"/>
    <col min="4" max="4" width="11.57421875" style="211" customWidth="1"/>
    <col min="5" max="5" width="10.57421875" style="212" customWidth="1"/>
    <col min="6" max="6" width="10.57421875" style="211" customWidth="1"/>
    <col min="7" max="7" width="10.57421875" style="212" customWidth="1"/>
    <col min="8" max="8" width="10.57421875" style="211" customWidth="1"/>
    <col min="9" max="9" width="10.57421875" style="212" customWidth="1"/>
    <col min="10" max="10" width="10.57421875" style="211" customWidth="1"/>
    <col min="11" max="16384" width="10.28125" style="210" customWidth="1"/>
  </cols>
  <sheetData>
    <row r="2" spans="1:10" ht="16.5" customHeight="1">
      <c r="A2" s="827" t="s">
        <v>263</v>
      </c>
      <c r="B2" s="827"/>
      <c r="C2" s="827"/>
      <c r="D2" s="827"/>
      <c r="E2" s="827"/>
      <c r="F2" s="827"/>
      <c r="G2" s="827"/>
      <c r="H2" s="827"/>
      <c r="I2" s="827"/>
      <c r="J2" s="828"/>
    </row>
    <row r="3" spans="1:10" ht="16.5" customHeight="1">
      <c r="A3" s="827" t="s">
        <v>29</v>
      </c>
      <c r="B3" s="827"/>
      <c r="C3" s="827"/>
      <c r="D3" s="827"/>
      <c r="E3" s="827"/>
      <c r="F3" s="827"/>
      <c r="G3" s="827"/>
      <c r="H3" s="827"/>
      <c r="I3" s="827"/>
      <c r="J3" s="827"/>
    </row>
    <row r="4" spans="8:10" ht="16.5" customHeight="1">
      <c r="H4" s="213"/>
      <c r="I4" s="214"/>
      <c r="J4" s="215" t="s">
        <v>54</v>
      </c>
    </row>
    <row r="5" spans="1:10" ht="17.25" customHeight="1">
      <c r="A5" s="829" t="s">
        <v>264</v>
      </c>
      <c r="B5" s="832" t="s">
        <v>265</v>
      </c>
      <c r="C5" s="832"/>
      <c r="D5" s="832"/>
      <c r="E5" s="832"/>
      <c r="F5" s="832" t="s">
        <v>266</v>
      </c>
      <c r="G5" s="833"/>
      <c r="H5" s="834" t="s">
        <v>267</v>
      </c>
      <c r="I5" s="835"/>
      <c r="J5" s="824" t="s">
        <v>268</v>
      </c>
    </row>
    <row r="6" spans="1:10" s="216" customFormat="1" ht="17.25" customHeight="1">
      <c r="A6" s="830"/>
      <c r="B6" s="811" t="s">
        <v>269</v>
      </c>
      <c r="C6" s="811" t="s">
        <v>570</v>
      </c>
      <c r="D6" s="811" t="s">
        <v>271</v>
      </c>
      <c r="E6" s="811" t="s">
        <v>570</v>
      </c>
      <c r="F6" s="813" t="s">
        <v>272</v>
      </c>
      <c r="G6" s="811" t="s">
        <v>570</v>
      </c>
      <c r="H6" s="811" t="s">
        <v>273</v>
      </c>
      <c r="I6" s="811" t="s">
        <v>570</v>
      </c>
      <c r="J6" s="825"/>
    </row>
    <row r="7" spans="1:10" s="216" customFormat="1" ht="17.25" customHeight="1">
      <c r="A7" s="831"/>
      <c r="B7" s="812" t="s">
        <v>274</v>
      </c>
      <c r="C7" s="812"/>
      <c r="D7" s="812" t="s">
        <v>275</v>
      </c>
      <c r="E7" s="812"/>
      <c r="F7" s="814"/>
      <c r="G7" s="812"/>
      <c r="H7" s="812"/>
      <c r="I7" s="812"/>
      <c r="J7" s="836"/>
    </row>
    <row r="8" spans="1:10" ht="16.5" customHeight="1">
      <c r="A8" s="217" t="s">
        <v>33</v>
      </c>
      <c r="B8" s="218">
        <v>620.1</v>
      </c>
      <c r="C8" s="219">
        <f aca="true" t="shared" si="0" ref="C8:C48">B8/J8*100</f>
        <v>0.21450512653761536</v>
      </c>
      <c r="D8" s="218">
        <v>122662.12</v>
      </c>
      <c r="E8" s="220">
        <f aca="true" t="shared" si="1" ref="E8:E48">D8/J8*100</f>
        <v>42.43130716331585</v>
      </c>
      <c r="F8" s="218">
        <v>18177</v>
      </c>
      <c r="G8" s="220">
        <f aca="true" t="shared" si="2" ref="G8:G48">(F8/J8)*100</f>
        <v>6.287791783703006</v>
      </c>
      <c r="H8" s="218">
        <f aca="true" t="shared" si="3" ref="H8:H46">J8-F8-D8-B8</f>
        <v>147624.78</v>
      </c>
      <c r="I8" s="220">
        <f aca="true" t="shared" si="4" ref="I8:I48">H8/J8*100</f>
        <v>51.06639592644352</v>
      </c>
      <c r="J8" s="221">
        <v>289084</v>
      </c>
    </row>
    <row r="9" spans="1:10" ht="16.5" customHeight="1">
      <c r="A9" s="222" t="s">
        <v>34</v>
      </c>
      <c r="B9" s="223">
        <v>748.8</v>
      </c>
      <c r="C9" s="224">
        <f t="shared" si="0"/>
        <v>0.21452821269463823</v>
      </c>
      <c r="D9" s="223">
        <v>153233.76</v>
      </c>
      <c r="E9" s="225">
        <f t="shared" si="1"/>
        <v>43.90086092051169</v>
      </c>
      <c r="F9" s="223">
        <v>20653</v>
      </c>
      <c r="G9" s="225">
        <f t="shared" si="2"/>
        <v>5.917002105745677</v>
      </c>
      <c r="H9" s="223">
        <f t="shared" si="3"/>
        <v>174409.44</v>
      </c>
      <c r="I9" s="225">
        <f t="shared" si="4"/>
        <v>49.967608761048005</v>
      </c>
      <c r="J9" s="226">
        <v>349045</v>
      </c>
    </row>
    <row r="10" spans="1:10" ht="16.5" customHeight="1">
      <c r="A10" s="222" t="s">
        <v>35</v>
      </c>
      <c r="B10" s="223">
        <v>643.5</v>
      </c>
      <c r="C10" s="224">
        <f t="shared" si="0"/>
        <v>0.21266962344091847</v>
      </c>
      <c r="D10" s="223">
        <v>131065.32</v>
      </c>
      <c r="E10" s="225">
        <f t="shared" si="1"/>
        <v>43.31563675301241</v>
      </c>
      <c r="F10" s="223">
        <v>23570</v>
      </c>
      <c r="G10" s="225">
        <f t="shared" si="2"/>
        <v>7.7896239697007745</v>
      </c>
      <c r="H10" s="223">
        <f t="shared" si="3"/>
        <v>147303.18</v>
      </c>
      <c r="I10" s="225">
        <f t="shared" si="4"/>
        <v>48.6820696538459</v>
      </c>
      <c r="J10" s="226">
        <v>302582</v>
      </c>
    </row>
    <row r="11" spans="1:10" ht="16.5" customHeight="1">
      <c r="A11" s="227" t="s">
        <v>36</v>
      </c>
      <c r="B11" s="228">
        <v>678.6</v>
      </c>
      <c r="C11" s="229">
        <f t="shared" si="0"/>
        <v>0.21080164267475165</v>
      </c>
      <c r="D11" s="228">
        <v>134180.92</v>
      </c>
      <c r="E11" s="230">
        <f t="shared" si="1"/>
        <v>41.682225687606014</v>
      </c>
      <c r="F11" s="228">
        <v>20849</v>
      </c>
      <c r="G11" s="230">
        <f t="shared" si="2"/>
        <v>6.476574488838634</v>
      </c>
      <c r="H11" s="228">
        <f t="shared" si="3"/>
        <v>166205.47999999998</v>
      </c>
      <c r="I11" s="230">
        <f t="shared" si="4"/>
        <v>51.6303981808806</v>
      </c>
      <c r="J11" s="231">
        <v>321914</v>
      </c>
    </row>
    <row r="12" spans="1:10" s="237" customFormat="1" ht="16.5" customHeight="1">
      <c r="A12" s="232" t="s">
        <v>276</v>
      </c>
      <c r="B12" s="233">
        <f>SUM(B8:B11)</f>
        <v>2691</v>
      </c>
      <c r="C12" s="234">
        <f t="shared" si="0"/>
        <v>0.21312741312741312</v>
      </c>
      <c r="D12" s="233">
        <f>SUM(D8:D11)</f>
        <v>541142.12</v>
      </c>
      <c r="E12" s="235">
        <f t="shared" si="1"/>
        <v>42.85849876249876</v>
      </c>
      <c r="F12" s="233">
        <f>SUM(F8:F11)</f>
        <v>83249</v>
      </c>
      <c r="G12" s="235">
        <f t="shared" si="2"/>
        <v>6.593327393327393</v>
      </c>
      <c r="H12" s="233">
        <f t="shared" si="3"/>
        <v>635542.88</v>
      </c>
      <c r="I12" s="235">
        <f t="shared" si="4"/>
        <v>50.33504643104643</v>
      </c>
      <c r="J12" s="236">
        <f>SUM(J8:J11)</f>
        <v>1262625</v>
      </c>
    </row>
    <row r="13" spans="1:10" ht="25.5">
      <c r="A13" s="238" t="s">
        <v>277</v>
      </c>
      <c r="B13" s="218">
        <v>900.9</v>
      </c>
      <c r="C13" s="219">
        <f t="shared" si="0"/>
        <v>0.26093756788460704</v>
      </c>
      <c r="D13" s="218">
        <v>205162.16</v>
      </c>
      <c r="E13" s="220">
        <f t="shared" si="1"/>
        <v>59.423371131482526</v>
      </c>
      <c r="F13" s="218">
        <v>21646</v>
      </c>
      <c r="G13" s="220">
        <f t="shared" si="2"/>
        <v>6.269568869386395</v>
      </c>
      <c r="H13" s="218">
        <f t="shared" si="3"/>
        <v>117545.94</v>
      </c>
      <c r="I13" s="220">
        <f t="shared" si="4"/>
        <v>34.046122431246474</v>
      </c>
      <c r="J13" s="221">
        <v>345255</v>
      </c>
    </row>
    <row r="14" spans="1:10" ht="16.5" customHeight="1">
      <c r="A14" s="239" t="s">
        <v>41</v>
      </c>
      <c r="B14" s="223">
        <v>397.8</v>
      </c>
      <c r="C14" s="224">
        <f t="shared" si="0"/>
        <v>0.34109324758842446</v>
      </c>
      <c r="D14" s="223">
        <v>32753</v>
      </c>
      <c r="E14" s="225">
        <f t="shared" si="1"/>
        <v>28.084030010718113</v>
      </c>
      <c r="F14" s="223">
        <v>3500</v>
      </c>
      <c r="G14" s="225">
        <f t="shared" si="2"/>
        <v>3.0010718113612005</v>
      </c>
      <c r="H14" s="223">
        <f t="shared" si="3"/>
        <v>79974.2</v>
      </c>
      <c r="I14" s="225">
        <f t="shared" si="4"/>
        <v>68.57380493033226</v>
      </c>
      <c r="J14" s="226">
        <v>116625</v>
      </c>
    </row>
    <row r="15" spans="1:10" ht="16.5" customHeight="1">
      <c r="A15" s="240" t="s">
        <v>63</v>
      </c>
      <c r="B15" s="223">
        <v>620.1</v>
      </c>
      <c r="C15" s="224">
        <f t="shared" si="0"/>
        <v>0.2620901275581366</v>
      </c>
      <c r="D15" s="223">
        <v>162506.76</v>
      </c>
      <c r="E15" s="225">
        <f t="shared" si="1"/>
        <v>68.68475642228591</v>
      </c>
      <c r="F15" s="223">
        <v>20557</v>
      </c>
      <c r="G15" s="225">
        <f t="shared" si="2"/>
        <v>8.688577249173704</v>
      </c>
      <c r="H15" s="223">
        <f t="shared" si="3"/>
        <v>52914.13999999999</v>
      </c>
      <c r="I15" s="225">
        <f t="shared" si="4"/>
        <v>22.364576200982253</v>
      </c>
      <c r="J15" s="226">
        <v>236598</v>
      </c>
    </row>
    <row r="16" spans="1:10" ht="16.5" customHeight="1">
      <c r="A16" s="240" t="s">
        <v>42</v>
      </c>
      <c r="B16" s="223">
        <v>444.6</v>
      </c>
      <c r="C16" s="224">
        <f t="shared" si="0"/>
        <v>0.24183678464777011</v>
      </c>
      <c r="D16" s="223">
        <v>113220.72</v>
      </c>
      <c r="E16" s="225">
        <f t="shared" si="1"/>
        <v>61.58554853869879</v>
      </c>
      <c r="F16" s="223">
        <v>17853</v>
      </c>
      <c r="G16" s="225">
        <f t="shared" si="2"/>
        <v>9.711003410518758</v>
      </c>
      <c r="H16" s="223">
        <f t="shared" si="3"/>
        <v>52324.68</v>
      </c>
      <c r="I16" s="225">
        <f t="shared" si="4"/>
        <v>28.46161126613469</v>
      </c>
      <c r="J16" s="226">
        <v>183843</v>
      </c>
    </row>
    <row r="17" spans="1:10" ht="16.5" customHeight="1">
      <c r="A17" s="240" t="s">
        <v>43</v>
      </c>
      <c r="B17" s="223">
        <v>432.9</v>
      </c>
      <c r="C17" s="224">
        <f t="shared" si="0"/>
        <v>0.238866419100485</v>
      </c>
      <c r="D17" s="223">
        <v>121797.2</v>
      </c>
      <c r="E17" s="225">
        <f t="shared" si="1"/>
        <v>67.20550016277568</v>
      </c>
      <c r="F17" s="223">
        <v>19226</v>
      </c>
      <c r="G17" s="225">
        <f t="shared" si="2"/>
        <v>10.608560345636233</v>
      </c>
      <c r="H17" s="223">
        <f t="shared" si="3"/>
        <v>39774.9</v>
      </c>
      <c r="I17" s="225">
        <f t="shared" si="4"/>
        <v>21.947073072487598</v>
      </c>
      <c r="J17" s="226">
        <v>181231</v>
      </c>
    </row>
    <row r="18" spans="1:10" ht="16.5" customHeight="1">
      <c r="A18" s="241" t="s">
        <v>30</v>
      </c>
      <c r="B18" s="223">
        <v>526.5</v>
      </c>
      <c r="C18" s="224">
        <f t="shared" si="0"/>
        <v>0.22371982544329672</v>
      </c>
      <c r="D18" s="223">
        <v>134794.84</v>
      </c>
      <c r="E18" s="225">
        <f t="shared" si="1"/>
        <v>57.2768814348663</v>
      </c>
      <c r="F18" s="223">
        <v>17144</v>
      </c>
      <c r="G18" s="225">
        <f t="shared" si="2"/>
        <v>7.284810422411924</v>
      </c>
      <c r="H18" s="223">
        <f t="shared" si="3"/>
        <v>82873.66</v>
      </c>
      <c r="I18" s="225">
        <f t="shared" si="4"/>
        <v>35.214588317278476</v>
      </c>
      <c r="J18" s="226">
        <v>235339</v>
      </c>
    </row>
    <row r="19" spans="1:10" ht="16.5" customHeight="1">
      <c r="A19" s="240" t="s">
        <v>44</v>
      </c>
      <c r="B19" s="223">
        <v>409.5</v>
      </c>
      <c r="C19" s="224">
        <f t="shared" si="0"/>
        <v>0.2465753424657534</v>
      </c>
      <c r="D19" s="223">
        <v>89033.54</v>
      </c>
      <c r="E19" s="225">
        <f t="shared" si="1"/>
        <v>53.61044106578353</v>
      </c>
      <c r="F19" s="223">
        <v>2393</v>
      </c>
      <c r="G19" s="225">
        <f t="shared" si="2"/>
        <v>1.4409152491344273</v>
      </c>
      <c r="H19" s="223">
        <f t="shared" si="3"/>
        <v>74238.96</v>
      </c>
      <c r="I19" s="225">
        <f t="shared" si="4"/>
        <v>44.70206834261629</v>
      </c>
      <c r="J19" s="226">
        <v>166075</v>
      </c>
    </row>
    <row r="20" spans="1:10" ht="16.5" customHeight="1">
      <c r="A20" s="348" t="s">
        <v>563</v>
      </c>
      <c r="B20" s="223">
        <v>421.2</v>
      </c>
      <c r="C20" s="224">
        <f t="shared" si="0"/>
        <v>0.24602660031191403</v>
      </c>
      <c r="D20" s="223">
        <v>121460.08</v>
      </c>
      <c r="E20" s="225">
        <f t="shared" si="1"/>
        <v>70.94589400762847</v>
      </c>
      <c r="F20" s="223">
        <v>12549</v>
      </c>
      <c r="G20" s="225">
        <f t="shared" si="2"/>
        <v>7.3299805491790355</v>
      </c>
      <c r="H20" s="223">
        <f t="shared" si="3"/>
        <v>36770.72</v>
      </c>
      <c r="I20" s="225">
        <f t="shared" si="4"/>
        <v>21.47809884288059</v>
      </c>
      <c r="J20" s="226">
        <v>171201</v>
      </c>
    </row>
    <row r="21" spans="1:10" ht="25.5">
      <c r="A21" s="238" t="s">
        <v>278</v>
      </c>
      <c r="B21" s="223">
        <v>819</v>
      </c>
      <c r="C21" s="224">
        <f t="shared" si="0"/>
        <v>0.26381824565698475</v>
      </c>
      <c r="D21" s="223">
        <v>205241.76</v>
      </c>
      <c r="E21" s="225">
        <f t="shared" si="1"/>
        <v>66.1129683257044</v>
      </c>
      <c r="F21" s="223">
        <v>22804</v>
      </c>
      <c r="G21" s="225">
        <f t="shared" si="2"/>
        <v>7.345679211186666</v>
      </c>
      <c r="H21" s="223">
        <f t="shared" si="3"/>
        <v>81576.23999999999</v>
      </c>
      <c r="I21" s="225">
        <f t="shared" si="4"/>
        <v>26.277534217451944</v>
      </c>
      <c r="J21" s="226">
        <v>310441</v>
      </c>
    </row>
    <row r="22" spans="1:10" ht="16.5" customHeight="1">
      <c r="A22" s="238" t="s">
        <v>64</v>
      </c>
      <c r="B22" s="223">
        <v>620.1</v>
      </c>
      <c r="C22" s="224">
        <f t="shared" si="0"/>
        <v>0.2998868351565447</v>
      </c>
      <c r="D22" s="223">
        <v>130990.8</v>
      </c>
      <c r="E22" s="225">
        <f t="shared" si="1"/>
        <v>63.348518701215795</v>
      </c>
      <c r="F22" s="223">
        <v>5673</v>
      </c>
      <c r="G22" s="225">
        <f t="shared" si="2"/>
        <v>2.7435220381278476</v>
      </c>
      <c r="H22" s="223">
        <f t="shared" si="3"/>
        <v>69494.09999999999</v>
      </c>
      <c r="I22" s="225">
        <f t="shared" si="4"/>
        <v>33.608072425499806</v>
      </c>
      <c r="J22" s="226">
        <v>206778</v>
      </c>
    </row>
    <row r="23" spans="1:10" ht="25.5">
      <c r="A23" s="242" t="s">
        <v>69</v>
      </c>
      <c r="B23" s="223">
        <v>585</v>
      </c>
      <c r="C23" s="224">
        <f t="shared" si="0"/>
        <v>0.277085721322812</v>
      </c>
      <c r="D23" s="223">
        <v>132829.2</v>
      </c>
      <c r="E23" s="225">
        <f t="shared" si="1"/>
        <v>62.91465759783258</v>
      </c>
      <c r="F23" s="223">
        <v>11592</v>
      </c>
      <c r="G23" s="225">
        <f t="shared" si="2"/>
        <v>5.490560139442797</v>
      </c>
      <c r="H23" s="223">
        <f t="shared" si="3"/>
        <v>66119.79999999999</v>
      </c>
      <c r="I23" s="225">
        <f t="shared" si="4"/>
        <v>31.317696541401812</v>
      </c>
      <c r="J23" s="226">
        <v>211126</v>
      </c>
    </row>
    <row r="24" spans="1:10" ht="25.5">
      <c r="A24" s="238" t="s">
        <v>70</v>
      </c>
      <c r="B24" s="223">
        <v>678.6</v>
      </c>
      <c r="C24" s="224">
        <f t="shared" si="0"/>
        <v>0.24545247387591376</v>
      </c>
      <c r="D24" s="223">
        <v>177883.68</v>
      </c>
      <c r="E24" s="225">
        <f t="shared" si="1"/>
        <v>64.34127515200619</v>
      </c>
      <c r="F24" s="223">
        <v>28777</v>
      </c>
      <c r="G24" s="225">
        <f t="shared" si="2"/>
        <v>10.408761922674875</v>
      </c>
      <c r="H24" s="223">
        <f t="shared" si="3"/>
        <v>69129.72</v>
      </c>
      <c r="I24" s="225">
        <f t="shared" si="4"/>
        <v>25.004510451443018</v>
      </c>
      <c r="J24" s="226">
        <v>276469</v>
      </c>
    </row>
    <row r="25" spans="1:10" ht="16.5" customHeight="1">
      <c r="A25" s="240" t="s">
        <v>46</v>
      </c>
      <c r="B25" s="223">
        <v>982.8</v>
      </c>
      <c r="C25" s="224">
        <f t="shared" si="0"/>
        <v>0.2542122988261951</v>
      </c>
      <c r="D25" s="223">
        <v>251010.64</v>
      </c>
      <c r="E25" s="225">
        <f t="shared" si="1"/>
        <v>64.9267316078902</v>
      </c>
      <c r="F25" s="223">
        <v>27336</v>
      </c>
      <c r="G25" s="225">
        <f t="shared" si="2"/>
        <v>7.070764550989897</v>
      </c>
      <c r="H25" s="223">
        <f t="shared" si="3"/>
        <v>107276.55999999998</v>
      </c>
      <c r="I25" s="225">
        <f t="shared" si="4"/>
        <v>27.7482915422937</v>
      </c>
      <c r="J25" s="226">
        <v>386606</v>
      </c>
    </row>
    <row r="26" spans="1:10" ht="16.5" customHeight="1">
      <c r="A26" s="243" t="s">
        <v>279</v>
      </c>
      <c r="B26" s="228">
        <f>257.4+22440</f>
        <v>22697.4</v>
      </c>
      <c r="C26" s="229">
        <f t="shared" si="0"/>
        <v>25.189106405646562</v>
      </c>
      <c r="D26" s="228">
        <v>3390</v>
      </c>
      <c r="E26" s="230">
        <f t="shared" si="1"/>
        <v>3.762152084165668</v>
      </c>
      <c r="F26" s="228">
        <v>0</v>
      </c>
      <c r="G26" s="230">
        <f t="shared" si="2"/>
        <v>0</v>
      </c>
      <c r="H26" s="228">
        <f t="shared" si="3"/>
        <v>64020.6</v>
      </c>
      <c r="I26" s="230">
        <f t="shared" si="4"/>
        <v>71.04874151018777</v>
      </c>
      <c r="J26" s="231">
        <v>90108</v>
      </c>
    </row>
    <row r="27" spans="1:10" s="237" customFormat="1" ht="16.5" customHeight="1">
      <c r="A27" s="232" t="s">
        <v>280</v>
      </c>
      <c r="B27" s="233">
        <f>SUM(B13:B26)</f>
        <v>30536.4</v>
      </c>
      <c r="C27" s="234">
        <f t="shared" si="0"/>
        <v>0.9794543725412524</v>
      </c>
      <c r="D27" s="233">
        <f>SUM(D13:D26)</f>
        <v>1882074.38</v>
      </c>
      <c r="E27" s="235">
        <f t="shared" si="1"/>
        <v>60.36749521681883</v>
      </c>
      <c r="F27" s="233">
        <f>SUM(F13:F26)</f>
        <v>211050</v>
      </c>
      <c r="G27" s="235">
        <f t="shared" si="2"/>
        <v>6.769424206024002</v>
      </c>
      <c r="H27" s="233">
        <f t="shared" si="3"/>
        <v>994034.2200000001</v>
      </c>
      <c r="I27" s="235">
        <f t="shared" si="4"/>
        <v>31.88362620461591</v>
      </c>
      <c r="J27" s="236">
        <f>SUM(J13:J26)</f>
        <v>3117695</v>
      </c>
    </row>
    <row r="28" spans="1:10" ht="16.5" customHeight="1">
      <c r="A28" s="244" t="s">
        <v>48</v>
      </c>
      <c r="B28" s="218">
        <v>514.8</v>
      </c>
      <c r="C28" s="219">
        <f t="shared" si="0"/>
        <v>0.2204446575999452</v>
      </c>
      <c r="D28" s="218">
        <v>153642.76</v>
      </c>
      <c r="E28" s="220">
        <f t="shared" si="1"/>
        <v>65.79200781062656</v>
      </c>
      <c r="F28" s="218">
        <v>11361</v>
      </c>
      <c r="G28" s="220">
        <f t="shared" si="2"/>
        <v>4.864941249015107</v>
      </c>
      <c r="H28" s="218">
        <f t="shared" si="3"/>
        <v>68009.43999999999</v>
      </c>
      <c r="I28" s="220">
        <f t="shared" si="4"/>
        <v>29.12260628275838</v>
      </c>
      <c r="J28" s="221">
        <v>233528</v>
      </c>
    </row>
    <row r="29" spans="1:10" ht="16.5" customHeight="1">
      <c r="A29" s="245" t="s">
        <v>49</v>
      </c>
      <c r="B29" s="223">
        <v>561.6</v>
      </c>
      <c r="C29" s="224">
        <f t="shared" si="0"/>
        <v>0.19953243467941933</v>
      </c>
      <c r="D29" s="223">
        <v>191835.54</v>
      </c>
      <c r="E29" s="225">
        <f t="shared" si="1"/>
        <v>68.15778553105615</v>
      </c>
      <c r="F29" s="223">
        <v>9856</v>
      </c>
      <c r="G29" s="225">
        <f t="shared" si="2"/>
        <v>3.5017658052000655</v>
      </c>
      <c r="H29" s="223">
        <f t="shared" si="3"/>
        <v>79204.85999999999</v>
      </c>
      <c r="I29" s="225">
        <f t="shared" si="4"/>
        <v>28.140916229064366</v>
      </c>
      <c r="J29" s="226">
        <v>281458</v>
      </c>
    </row>
    <row r="30" spans="1:10" ht="16.5" customHeight="1">
      <c r="A30" s="238" t="s">
        <v>71</v>
      </c>
      <c r="B30" s="223">
        <v>678.6</v>
      </c>
      <c r="C30" s="224">
        <f t="shared" si="0"/>
        <v>0.24472662096224518</v>
      </c>
      <c r="D30" s="223">
        <v>197494.62</v>
      </c>
      <c r="E30" s="225">
        <f t="shared" si="1"/>
        <v>71.22338787330186</v>
      </c>
      <c r="F30" s="223">
        <f>27511+4500</f>
        <v>32011</v>
      </c>
      <c r="G30" s="225">
        <f t="shared" si="2"/>
        <v>11.544273303304495</v>
      </c>
      <c r="H30" s="223">
        <f t="shared" si="3"/>
        <v>47104.780000000006</v>
      </c>
      <c r="I30" s="225">
        <f t="shared" si="4"/>
        <v>16.9876122024314</v>
      </c>
      <c r="J30" s="226">
        <v>277289</v>
      </c>
    </row>
    <row r="31" spans="1:10" ht="12.75">
      <c r="A31" s="242" t="s">
        <v>281</v>
      </c>
      <c r="B31" s="223">
        <v>702</v>
      </c>
      <c r="C31" s="224">
        <f t="shared" si="0"/>
        <v>0.2331768855938537</v>
      </c>
      <c r="D31" s="223">
        <v>206986.6</v>
      </c>
      <c r="E31" s="225">
        <f t="shared" si="1"/>
        <v>68.75283582287858</v>
      </c>
      <c r="F31" s="223">
        <v>13432</v>
      </c>
      <c r="G31" s="225">
        <f t="shared" si="2"/>
        <v>4.4615839420180095</v>
      </c>
      <c r="H31" s="223">
        <f t="shared" si="3"/>
        <v>79938.4</v>
      </c>
      <c r="I31" s="225">
        <f t="shared" si="4"/>
        <v>26.55240334950956</v>
      </c>
      <c r="J31" s="226">
        <v>301059</v>
      </c>
    </row>
    <row r="32" spans="1:10" ht="25.5">
      <c r="A32" s="246" t="s">
        <v>73</v>
      </c>
      <c r="B32" s="228">
        <v>351</v>
      </c>
      <c r="C32" s="229">
        <f t="shared" si="0"/>
        <v>0.21476822164569975</v>
      </c>
      <c r="D32" s="228">
        <v>108367.84</v>
      </c>
      <c r="E32" s="230">
        <f t="shared" si="1"/>
        <v>66.30760193842087</v>
      </c>
      <c r="F32" s="228">
        <v>4981</v>
      </c>
      <c r="G32" s="230">
        <f t="shared" si="2"/>
        <v>3.0477507464878357</v>
      </c>
      <c r="H32" s="228">
        <f t="shared" si="3"/>
        <v>49732.16</v>
      </c>
      <c r="I32" s="230">
        <f t="shared" si="4"/>
        <v>30.429879093445596</v>
      </c>
      <c r="J32" s="231">
        <v>163432</v>
      </c>
    </row>
    <row r="33" spans="1:10" s="237" customFormat="1" ht="16.5" customHeight="1">
      <c r="A33" s="232" t="s">
        <v>282</v>
      </c>
      <c r="B33" s="233">
        <f>SUM(B28:B32)</f>
        <v>2808</v>
      </c>
      <c r="C33" s="234">
        <f t="shared" si="0"/>
        <v>0.22343061476838172</v>
      </c>
      <c r="D33" s="233">
        <f>SUM(D28:D32)</f>
        <v>858327.36</v>
      </c>
      <c r="E33" s="235">
        <f t="shared" si="1"/>
        <v>68.29651343209476</v>
      </c>
      <c r="F33" s="233">
        <f>SUM(F28:F32)</f>
        <v>71641</v>
      </c>
      <c r="G33" s="235">
        <f t="shared" si="2"/>
        <v>5.70042474096212</v>
      </c>
      <c r="H33" s="233">
        <f t="shared" si="3"/>
        <v>323989.64</v>
      </c>
      <c r="I33" s="235">
        <f t="shared" si="4"/>
        <v>25.779631212174742</v>
      </c>
      <c r="J33" s="236">
        <f>SUM(J28:J32)</f>
        <v>1256766</v>
      </c>
    </row>
    <row r="34" spans="1:10" ht="16.5" customHeight="1">
      <c r="A34" s="244" t="s">
        <v>31</v>
      </c>
      <c r="B34" s="218">
        <v>585</v>
      </c>
      <c r="C34" s="219">
        <f t="shared" si="0"/>
        <v>0.2330575154076913</v>
      </c>
      <c r="D34" s="218">
        <v>204901</v>
      </c>
      <c r="E34" s="220">
        <f t="shared" si="1"/>
        <v>81.6302871188912</v>
      </c>
      <c r="F34" s="218">
        <v>6651</v>
      </c>
      <c r="G34" s="220">
        <f t="shared" si="2"/>
        <v>2.649684675173598</v>
      </c>
      <c r="H34" s="218">
        <f t="shared" si="3"/>
        <v>38874</v>
      </c>
      <c r="I34" s="220">
        <f t="shared" si="4"/>
        <v>15.486970690527507</v>
      </c>
      <c r="J34" s="221">
        <v>251011</v>
      </c>
    </row>
    <row r="35" spans="1:10" ht="16.5" customHeight="1">
      <c r="A35" s="245" t="s">
        <v>283</v>
      </c>
      <c r="B35" s="223">
        <v>994.5</v>
      </c>
      <c r="C35" s="224">
        <f t="shared" si="0"/>
        <v>0.19722594616891823</v>
      </c>
      <c r="D35" s="223">
        <v>340698.72</v>
      </c>
      <c r="E35" s="225">
        <f t="shared" si="1"/>
        <v>67.56624174010994</v>
      </c>
      <c r="F35" s="223">
        <f>11166+26000</f>
        <v>37166</v>
      </c>
      <c r="G35" s="225">
        <f t="shared" si="2"/>
        <v>7.370638024448481</v>
      </c>
      <c r="H35" s="223">
        <f t="shared" si="3"/>
        <v>125384.78000000003</v>
      </c>
      <c r="I35" s="225">
        <f t="shared" si="4"/>
        <v>24.865894289272656</v>
      </c>
      <c r="J35" s="226">
        <v>504244</v>
      </c>
    </row>
    <row r="36" spans="1:10" ht="16.5" customHeight="1">
      <c r="A36" s="245" t="s">
        <v>74</v>
      </c>
      <c r="B36" s="223">
        <v>573.3</v>
      </c>
      <c r="C36" s="224">
        <f t="shared" si="0"/>
        <v>0.21206001154068088</v>
      </c>
      <c r="D36" s="223">
        <v>169805.44</v>
      </c>
      <c r="E36" s="225">
        <f t="shared" si="1"/>
        <v>62.809948658765734</v>
      </c>
      <c r="F36" s="223">
        <f>14938+2000</f>
        <v>16938</v>
      </c>
      <c r="G36" s="225">
        <f t="shared" si="2"/>
        <v>6.265258111767055</v>
      </c>
      <c r="H36" s="223">
        <f t="shared" si="3"/>
        <v>83031.26</v>
      </c>
      <c r="I36" s="225">
        <f t="shared" si="4"/>
        <v>30.712733217926523</v>
      </c>
      <c r="J36" s="226">
        <v>270348</v>
      </c>
    </row>
    <row r="37" spans="1:10" ht="25.5">
      <c r="A37" s="238" t="s">
        <v>75</v>
      </c>
      <c r="B37" s="223">
        <v>854.1</v>
      </c>
      <c r="C37" s="224">
        <f t="shared" si="0"/>
        <v>0.18268190120932382</v>
      </c>
      <c r="D37" s="223">
        <v>320970.96</v>
      </c>
      <c r="E37" s="225">
        <f t="shared" si="1"/>
        <v>68.6518969743377</v>
      </c>
      <c r="F37" s="223">
        <v>7674.708701129301</v>
      </c>
      <c r="G37" s="225">
        <f t="shared" si="2"/>
        <v>1.641529536061399</v>
      </c>
      <c r="H37" s="223">
        <f t="shared" si="3"/>
        <v>138034.23129887067</v>
      </c>
      <c r="I37" s="225">
        <f t="shared" si="4"/>
        <v>29.523891588391578</v>
      </c>
      <c r="J37" s="226">
        <v>467534</v>
      </c>
    </row>
    <row r="38" spans="1:10" ht="12.75">
      <c r="A38" s="242" t="s">
        <v>284</v>
      </c>
      <c r="B38" s="223">
        <v>713.7</v>
      </c>
      <c r="C38" s="224">
        <f t="shared" si="0"/>
        <v>0.23764334518719785</v>
      </c>
      <c r="D38" s="223">
        <v>243634</v>
      </c>
      <c r="E38" s="225">
        <f t="shared" si="1"/>
        <v>81.12371971604001</v>
      </c>
      <c r="F38" s="223">
        <v>3445.200178116644</v>
      </c>
      <c r="G38" s="225">
        <f t="shared" si="2"/>
        <v>1.1471611253568292</v>
      </c>
      <c r="H38" s="223">
        <f t="shared" si="3"/>
        <v>52531.099821883385</v>
      </c>
      <c r="I38" s="225">
        <f t="shared" si="4"/>
        <v>17.49147581341597</v>
      </c>
      <c r="J38" s="226">
        <v>300324</v>
      </c>
    </row>
    <row r="39" spans="1:10" ht="16.5" customHeight="1">
      <c r="A39" s="243" t="s">
        <v>285</v>
      </c>
      <c r="B39" s="228">
        <v>608.4</v>
      </c>
      <c r="C39" s="229">
        <f t="shared" si="0"/>
        <v>0.26272946724302476</v>
      </c>
      <c r="D39" s="228">
        <v>198341.84</v>
      </c>
      <c r="E39" s="230">
        <f t="shared" si="1"/>
        <v>85.65129183958129</v>
      </c>
      <c r="F39" s="228">
        <v>9536.747832008201</v>
      </c>
      <c r="G39" s="230">
        <f t="shared" si="2"/>
        <v>4.1183180097544145</v>
      </c>
      <c r="H39" s="228">
        <f t="shared" si="3"/>
        <v>23082.0121679918</v>
      </c>
      <c r="I39" s="230">
        <f t="shared" si="4"/>
        <v>9.96766068342127</v>
      </c>
      <c r="J39" s="231">
        <v>231569</v>
      </c>
    </row>
    <row r="40" spans="1:10" s="237" customFormat="1" ht="16.5" customHeight="1">
      <c r="A40" s="232" t="s">
        <v>51</v>
      </c>
      <c r="B40" s="233">
        <f>SUM(B34:B39)</f>
        <v>4329</v>
      </c>
      <c r="C40" s="234">
        <f t="shared" si="0"/>
        <v>0.21377461074650744</v>
      </c>
      <c r="D40" s="233">
        <f>SUM(D34:D39)</f>
        <v>1478351.96</v>
      </c>
      <c r="E40" s="235">
        <f t="shared" si="1"/>
        <v>73.00395352167622</v>
      </c>
      <c r="F40" s="233">
        <f>SUM(F34:F39)</f>
        <v>81411.65671125415</v>
      </c>
      <c r="G40" s="235">
        <f t="shared" si="2"/>
        <v>4.020269166938473</v>
      </c>
      <c r="H40" s="233">
        <f t="shared" si="3"/>
        <v>460937.38328874577</v>
      </c>
      <c r="I40" s="235">
        <f t="shared" si="4"/>
        <v>22.762002700638796</v>
      </c>
      <c r="J40" s="236">
        <f>SUM(J34:J39)</f>
        <v>2025030</v>
      </c>
    </row>
    <row r="41" spans="1:10" ht="16.5" customHeight="1">
      <c r="A41" s="247" t="s">
        <v>50</v>
      </c>
      <c r="B41" s="248">
        <v>562</v>
      </c>
      <c r="C41" s="249">
        <f t="shared" si="0"/>
        <v>0.1070753566638215</v>
      </c>
      <c r="D41" s="248">
        <v>366820</v>
      </c>
      <c r="E41" s="250">
        <f t="shared" si="1"/>
        <v>69.88858066089502</v>
      </c>
      <c r="F41" s="248">
        <v>49435</v>
      </c>
      <c r="G41" s="250">
        <f t="shared" si="2"/>
        <v>9.418630349957322</v>
      </c>
      <c r="H41" s="248">
        <f t="shared" si="3"/>
        <v>108047</v>
      </c>
      <c r="I41" s="250">
        <f t="shared" si="4"/>
        <v>20.58571363248384</v>
      </c>
      <c r="J41" s="251">
        <v>524864</v>
      </c>
    </row>
    <row r="42" spans="1:10" s="237" customFormat="1" ht="16.5" customHeight="1">
      <c r="A42" s="232" t="s">
        <v>286</v>
      </c>
      <c r="B42" s="233">
        <f>SUM(B41)</f>
        <v>562</v>
      </c>
      <c r="C42" s="234">
        <f t="shared" si="0"/>
        <v>0.1070753566638215</v>
      </c>
      <c r="D42" s="233">
        <f>SUM(D41)</f>
        <v>366820</v>
      </c>
      <c r="E42" s="235">
        <f t="shared" si="1"/>
        <v>69.88858066089502</v>
      </c>
      <c r="F42" s="233">
        <f>SUM(F41)</f>
        <v>49435</v>
      </c>
      <c r="G42" s="235">
        <f t="shared" si="2"/>
        <v>9.418630349957322</v>
      </c>
      <c r="H42" s="233">
        <f t="shared" si="3"/>
        <v>108047</v>
      </c>
      <c r="I42" s="235">
        <f t="shared" si="4"/>
        <v>20.58571363248384</v>
      </c>
      <c r="J42" s="236">
        <f>SUM(J41)</f>
        <v>524864</v>
      </c>
    </row>
    <row r="43" spans="1:10" s="237" customFormat="1" ht="16.5" customHeight="1">
      <c r="A43" s="244" t="s">
        <v>287</v>
      </c>
      <c r="B43" s="218">
        <v>1203</v>
      </c>
      <c r="C43" s="219">
        <f t="shared" si="0"/>
        <v>0.12808214292178471</v>
      </c>
      <c r="D43" s="218">
        <v>188123.8</v>
      </c>
      <c r="E43" s="220">
        <f t="shared" si="1"/>
        <v>20.02934284172007</v>
      </c>
      <c r="F43" s="218">
        <f>SUM('[5]Intézm. összesítő 2.sz.mell '!$I$206)</f>
        <v>152676</v>
      </c>
      <c r="G43" s="220">
        <f t="shared" si="2"/>
        <v>16.25525291165952</v>
      </c>
      <c r="H43" s="228">
        <f t="shared" si="3"/>
        <v>597238.2</v>
      </c>
      <c r="I43" s="220">
        <f t="shared" si="4"/>
        <v>63.58732210369862</v>
      </c>
      <c r="J43" s="221">
        <f>SUM('[5]Intézm. összesítő 2.sz.mell '!$I$236)</f>
        <v>939241</v>
      </c>
    </row>
    <row r="44" spans="1:10" s="237" customFormat="1" ht="16.5" customHeight="1">
      <c r="A44" s="245" t="s">
        <v>288</v>
      </c>
      <c r="B44" s="223">
        <v>1071</v>
      </c>
      <c r="C44" s="224">
        <f t="shared" si="0"/>
        <v>0.12063310415671716</v>
      </c>
      <c r="D44" s="223">
        <f>SUM('[5]1.aa állami intézményenként'!$J$301)</f>
        <v>173500</v>
      </c>
      <c r="E44" s="225">
        <f t="shared" si="1"/>
        <v>19.542337601484995</v>
      </c>
      <c r="F44" s="223">
        <f>SUM('[5]Intézm. összesítő 2.sz.mell '!$C$249)</f>
        <v>32534</v>
      </c>
      <c r="G44" s="225">
        <f t="shared" si="2"/>
        <v>3.6644980491453185</v>
      </c>
      <c r="H44" s="228">
        <f t="shared" si="3"/>
        <v>680711</v>
      </c>
      <c r="I44" s="225">
        <f t="shared" si="4"/>
        <v>76.67253124521297</v>
      </c>
      <c r="J44" s="252">
        <f>SUM('[5]Intézm. összesítő 2.sz.mell '!$C$281)</f>
        <v>887816</v>
      </c>
    </row>
    <row r="45" spans="1:10" s="237" customFormat="1" ht="25.5">
      <c r="A45" s="253" t="s">
        <v>289</v>
      </c>
      <c r="B45" s="223">
        <v>216</v>
      </c>
      <c r="C45" s="224">
        <f t="shared" si="0"/>
        <v>0.1094585349785897</v>
      </c>
      <c r="D45" s="223">
        <f>SUM('[5]1.aa állami intézményenként'!$J$304)</f>
        <v>44696.9</v>
      </c>
      <c r="E45" s="225">
        <f t="shared" si="1"/>
        <v>22.650264778169106</v>
      </c>
      <c r="F45" s="223">
        <f>SUM('[5]Intézm. összesítő 2.sz.mell '!$D$249:$D$251)</f>
        <v>22827</v>
      </c>
      <c r="G45" s="225">
        <f t="shared" si="2"/>
        <v>11.567638786834571</v>
      </c>
      <c r="H45" s="228">
        <f t="shared" si="3"/>
        <v>129595.1</v>
      </c>
      <c r="I45" s="225">
        <f t="shared" si="4"/>
        <v>65.67263790001773</v>
      </c>
      <c r="J45" s="252">
        <f>SUM('[5]Intézm. összesítő 2.sz.mell '!$D$281)</f>
        <v>197335</v>
      </c>
    </row>
    <row r="46" spans="1:10" s="237" customFormat="1" ht="16.5" customHeight="1">
      <c r="A46" s="243" t="s">
        <v>290</v>
      </c>
      <c r="B46" s="228">
        <v>282</v>
      </c>
      <c r="C46" s="229">
        <f t="shared" si="0"/>
        <v>0.062190700505464845</v>
      </c>
      <c r="D46" s="228">
        <f>SUM('[5]1.aa állami intézményenként'!$J$309)</f>
        <v>57266</v>
      </c>
      <c r="E46" s="230">
        <f t="shared" si="1"/>
        <v>12.629122890588473</v>
      </c>
      <c r="F46" s="228">
        <f>SUM('[5]Intézm. összesítő 2.sz.mell '!$E$249:$E$251)</f>
        <v>169290</v>
      </c>
      <c r="G46" s="230">
        <f t="shared" si="2"/>
        <v>37.33426839918491</v>
      </c>
      <c r="H46" s="228">
        <f t="shared" si="3"/>
        <v>226606</v>
      </c>
      <c r="I46" s="230">
        <f t="shared" si="4"/>
        <v>49.974418009721155</v>
      </c>
      <c r="J46" s="254">
        <f>SUM('[5]Intézm. összesítő 2.sz.mell '!$E$281)</f>
        <v>453444</v>
      </c>
    </row>
    <row r="47" spans="1:10" s="237" customFormat="1" ht="16.5" customHeight="1">
      <c r="A47" s="232" t="s">
        <v>291</v>
      </c>
      <c r="B47" s="233">
        <f>SUM(B43:B46)</f>
        <v>2772</v>
      </c>
      <c r="C47" s="255">
        <f t="shared" si="0"/>
        <v>0.11187181072516501</v>
      </c>
      <c r="D47" s="233">
        <f>SUM(D43:D46)</f>
        <v>463586.7</v>
      </c>
      <c r="E47" s="256">
        <f t="shared" si="1"/>
        <v>18.70933750256272</v>
      </c>
      <c r="F47" s="233">
        <f>SUM(F43:F46)</f>
        <v>377327</v>
      </c>
      <c r="G47" s="256">
        <f t="shared" si="2"/>
        <v>15.228086120308204</v>
      </c>
      <c r="H47" s="233">
        <f>SUM(H43:H46)</f>
        <v>1634150.3</v>
      </c>
      <c r="I47" s="256">
        <f t="shared" si="4"/>
        <v>65.95070456640391</v>
      </c>
      <c r="J47" s="236">
        <f>SUM(J43:J46)</f>
        <v>2477836</v>
      </c>
    </row>
    <row r="48" spans="1:10" s="260" customFormat="1" ht="24" customHeight="1">
      <c r="A48" s="257" t="s">
        <v>53</v>
      </c>
      <c r="B48" s="258">
        <f>SUM(B42,B40,B33,B27,B12,B47)</f>
        <v>43698.4</v>
      </c>
      <c r="C48" s="341">
        <f t="shared" si="0"/>
        <v>0.409743590512954</v>
      </c>
      <c r="D48" s="258">
        <f>SUM(D42,D40,D33,D27,D12,D47)</f>
        <v>5590302.52</v>
      </c>
      <c r="E48" s="342">
        <f t="shared" si="1"/>
        <v>52.418180679347856</v>
      </c>
      <c r="F48" s="258">
        <f>SUM(F42,F40,F33,F27,F12,F47)</f>
        <v>874113.6567112542</v>
      </c>
      <c r="G48" s="342">
        <f t="shared" si="2"/>
        <v>8.196237578887946</v>
      </c>
      <c r="H48" s="258">
        <f>SUM(H42,H40,H33,H27,H12,H47)</f>
        <v>4156701.423288746</v>
      </c>
      <c r="I48" s="342">
        <f t="shared" si="4"/>
        <v>38.97583815125124</v>
      </c>
      <c r="J48" s="259">
        <f>SUM(J42,J40,J33,J27,J12,J47)</f>
        <v>10664816</v>
      </c>
    </row>
    <row r="50" ht="16.5" customHeight="1">
      <c r="A50" s="261"/>
    </row>
  </sheetData>
  <mergeCells count="15">
    <mergeCell ref="A2:J2"/>
    <mergeCell ref="A3:J3"/>
    <mergeCell ref="A5:A7"/>
    <mergeCell ref="B5:E5"/>
    <mergeCell ref="F5:G5"/>
    <mergeCell ref="H5:I5"/>
    <mergeCell ref="J5:J7"/>
    <mergeCell ref="B6:B7"/>
    <mergeCell ref="C6:C7"/>
    <mergeCell ref="D6:D7"/>
    <mergeCell ref="I6:I7"/>
    <mergeCell ref="E6:E7"/>
    <mergeCell ref="F6:F7"/>
    <mergeCell ref="G6:G7"/>
    <mergeCell ref="H6:H7"/>
  </mergeCells>
  <printOptions horizontalCentered="1"/>
  <pageMargins left="0.1968503937007874" right="0.1968503937007874" top="0.63" bottom="0.51" header="0.5118110236220472" footer="0.511811023622047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226"/>
  <sheetViews>
    <sheetView workbookViewId="0" topLeftCell="A1">
      <selection activeCell="A1" sqref="A1:IV16384"/>
    </sheetView>
  </sheetViews>
  <sheetFormatPr defaultColWidth="9.140625" defaultRowHeight="12.75"/>
  <cols>
    <col min="1" max="1" width="38.8515625" style="30" customWidth="1"/>
    <col min="2" max="2" width="10.8515625" style="21" customWidth="1"/>
    <col min="3" max="3" width="11.57421875" style="19" customWidth="1"/>
    <col min="4" max="5" width="11.7109375" style="19" customWidth="1"/>
    <col min="6" max="6" width="13.00390625" style="19" customWidth="1"/>
    <col min="7" max="16384" width="8.00390625" style="19" customWidth="1"/>
  </cols>
  <sheetData>
    <row r="1" spans="1:15" ht="23.25" customHeight="1">
      <c r="A1" s="842" t="s">
        <v>68</v>
      </c>
      <c r="B1" s="842"/>
      <c r="C1" s="842"/>
      <c r="D1" s="842"/>
      <c r="E1" s="842"/>
      <c r="F1" s="842"/>
      <c r="G1" s="28"/>
      <c r="H1" s="28"/>
      <c r="M1" s="20"/>
      <c r="N1" s="20"/>
      <c r="O1" s="20"/>
    </row>
    <row r="2" spans="1:8" ht="24" customHeight="1">
      <c r="A2" s="842" t="s">
        <v>371</v>
      </c>
      <c r="B2" s="842"/>
      <c r="C2" s="842"/>
      <c r="D2" s="842"/>
      <c r="E2" s="842"/>
      <c r="F2" s="842"/>
      <c r="G2" s="29"/>
      <c r="H2" s="28"/>
    </row>
    <row r="3" spans="6:8" ht="12.75">
      <c r="F3" s="31"/>
      <c r="G3" s="29"/>
      <c r="H3" s="28"/>
    </row>
    <row r="4" spans="6:8" ht="12.75">
      <c r="F4" s="675" t="s">
        <v>308</v>
      </c>
      <c r="G4" s="28"/>
      <c r="H4" s="28"/>
    </row>
    <row r="5" spans="1:8" ht="18.75" customHeight="1">
      <c r="A5" s="840" t="s">
        <v>57</v>
      </c>
      <c r="B5" s="843" t="s">
        <v>339</v>
      </c>
      <c r="C5" s="843"/>
      <c r="D5" s="843"/>
      <c r="E5" s="843"/>
      <c r="F5" s="844"/>
      <c r="G5" s="28"/>
      <c r="H5" s="28"/>
    </row>
    <row r="6" spans="1:8" ht="19.5" customHeight="1">
      <c r="A6" s="841"/>
      <c r="B6" s="672" t="s">
        <v>309</v>
      </c>
      <c r="C6" s="672" t="s">
        <v>310</v>
      </c>
      <c r="D6" s="672" t="s">
        <v>311</v>
      </c>
      <c r="E6" s="672" t="s">
        <v>312</v>
      </c>
      <c r="F6" s="673" t="s">
        <v>367</v>
      </c>
      <c r="G6" s="28"/>
      <c r="H6" s="28"/>
    </row>
    <row r="7" spans="1:9" ht="18" customHeight="1">
      <c r="A7" s="837" t="s">
        <v>313</v>
      </c>
      <c r="B7" s="838"/>
      <c r="C7" s="838"/>
      <c r="D7" s="838"/>
      <c r="E7" s="838"/>
      <c r="F7" s="839"/>
      <c r="G7" s="28"/>
      <c r="H7" s="28"/>
      <c r="I7" s="25"/>
    </row>
    <row r="8" spans="1:8" ht="12.75">
      <c r="A8" s="348" t="s">
        <v>314</v>
      </c>
      <c r="B8" s="349">
        <v>25</v>
      </c>
      <c r="C8" s="349">
        <v>25</v>
      </c>
      <c r="D8" s="350">
        <v>25</v>
      </c>
      <c r="E8" s="351">
        <v>23</v>
      </c>
      <c r="F8" s="352">
        <v>0</v>
      </c>
      <c r="G8" s="31"/>
      <c r="H8" s="28"/>
    </row>
    <row r="9" spans="1:8" ht="12.75">
      <c r="A9" s="365" t="s">
        <v>60</v>
      </c>
      <c r="B9" s="366">
        <v>124</v>
      </c>
      <c r="C9" s="366">
        <v>124</v>
      </c>
      <c r="D9" s="367">
        <v>124</v>
      </c>
      <c r="E9" s="368">
        <v>124</v>
      </c>
      <c r="F9" s="369">
        <v>126</v>
      </c>
      <c r="G9" s="28"/>
      <c r="H9" s="28"/>
    </row>
    <row r="10" spans="1:8" ht="18" customHeight="1">
      <c r="A10" s="26" t="s">
        <v>316</v>
      </c>
      <c r="B10" s="370">
        <f>SUM(B8:B9)</f>
        <v>149</v>
      </c>
      <c r="C10" s="370">
        <f>SUM(C8:C9)</f>
        <v>149</v>
      </c>
      <c r="D10" s="370">
        <f>SUM(D8:D9)</f>
        <v>149</v>
      </c>
      <c r="E10" s="371">
        <f>SUM(E8:E9)</f>
        <v>147</v>
      </c>
      <c r="F10" s="372">
        <f>SUM(F8:F9)</f>
        <v>126</v>
      </c>
      <c r="G10" s="28"/>
      <c r="H10" s="28"/>
    </row>
    <row r="11" spans="1:8" ht="18" customHeight="1">
      <c r="A11" s="837" t="s">
        <v>317</v>
      </c>
      <c r="B11" s="838"/>
      <c r="C11" s="838"/>
      <c r="D11" s="838"/>
      <c r="E11" s="838"/>
      <c r="F11" s="839"/>
      <c r="G11" s="28"/>
      <c r="H11" s="28"/>
    </row>
    <row r="12" spans="1:8" ht="12.75">
      <c r="A12" s="348" t="s">
        <v>287</v>
      </c>
      <c r="B12" s="349">
        <v>198.5</v>
      </c>
      <c r="C12" s="349">
        <v>194</v>
      </c>
      <c r="D12" s="353">
        <v>194</v>
      </c>
      <c r="E12" s="354">
        <v>195</v>
      </c>
      <c r="F12" s="355">
        <v>0</v>
      </c>
      <c r="G12" s="28"/>
      <c r="H12" s="28"/>
    </row>
    <row r="13" spans="1:8" ht="24">
      <c r="A13" s="114" t="s">
        <v>62</v>
      </c>
      <c r="B13" s="349">
        <v>205</v>
      </c>
      <c r="C13" s="349">
        <v>199</v>
      </c>
      <c r="D13" s="349">
        <v>199</v>
      </c>
      <c r="E13" s="356">
        <v>199</v>
      </c>
      <c r="F13" s="357">
        <v>278.5</v>
      </c>
      <c r="G13" s="28"/>
      <c r="H13" s="28"/>
    </row>
    <row r="14" spans="1:8" ht="25.5">
      <c r="A14" s="242" t="s">
        <v>289</v>
      </c>
      <c r="B14" s="349">
        <v>38</v>
      </c>
      <c r="C14" s="349">
        <v>38</v>
      </c>
      <c r="D14" s="349">
        <v>38</v>
      </c>
      <c r="E14" s="358">
        <v>38</v>
      </c>
      <c r="F14" s="359">
        <f>'1 ell.jutó 2008.'!L9</f>
        <v>39</v>
      </c>
      <c r="G14" s="28"/>
      <c r="H14" s="28"/>
    </row>
    <row r="15" spans="1:8" ht="12.75">
      <c r="A15" s="348" t="s">
        <v>290</v>
      </c>
      <c r="B15" s="349">
        <v>53</v>
      </c>
      <c r="C15" s="349">
        <v>53</v>
      </c>
      <c r="D15" s="349">
        <v>54</v>
      </c>
      <c r="E15" s="358">
        <f>59+5</f>
        <v>64</v>
      </c>
      <c r="F15" s="359">
        <v>0</v>
      </c>
      <c r="G15" s="28"/>
      <c r="H15" s="28"/>
    </row>
    <row r="16" spans="1:8" ht="12.75">
      <c r="A16" s="365" t="s">
        <v>37</v>
      </c>
      <c r="B16" s="366">
        <v>134</v>
      </c>
      <c r="C16" s="366">
        <v>116</v>
      </c>
      <c r="D16" s="366">
        <v>106</v>
      </c>
      <c r="E16" s="373">
        <f>106-8</f>
        <v>98</v>
      </c>
      <c r="F16" s="374">
        <v>0</v>
      </c>
      <c r="G16" s="28"/>
      <c r="H16" s="28"/>
    </row>
    <row r="17" spans="1:8" ht="17.25" customHeight="1">
      <c r="A17" s="26" t="s">
        <v>318</v>
      </c>
      <c r="B17" s="370">
        <f>SUM(B12:B16)</f>
        <v>628.5</v>
      </c>
      <c r="C17" s="370">
        <f>SUM(C12:C16)</f>
        <v>600</v>
      </c>
      <c r="D17" s="370">
        <f>SUM(D12:D16)</f>
        <v>591</v>
      </c>
      <c r="E17" s="371">
        <f>SUM(E12:E16)</f>
        <v>594</v>
      </c>
      <c r="F17" s="372">
        <f>SUM(F12:F16)</f>
        <v>317.5</v>
      </c>
      <c r="G17" s="28"/>
      <c r="H17" s="28"/>
    </row>
    <row r="18" spans="1:8" ht="21" customHeight="1">
      <c r="A18" s="643" t="s">
        <v>319</v>
      </c>
      <c r="B18" s="665">
        <v>0</v>
      </c>
      <c r="C18" s="666">
        <v>0</v>
      </c>
      <c r="D18" s="666">
        <v>25</v>
      </c>
      <c r="E18" s="667">
        <v>27</v>
      </c>
      <c r="F18" s="668">
        <f>'1 ell.jutó 2008.'!L11</f>
        <v>27</v>
      </c>
      <c r="G18" s="28"/>
      <c r="H18" s="28"/>
    </row>
    <row r="19" spans="1:8" ht="18" customHeight="1">
      <c r="A19" s="837" t="s">
        <v>320</v>
      </c>
      <c r="B19" s="838"/>
      <c r="C19" s="838"/>
      <c r="D19" s="838"/>
      <c r="E19" s="838"/>
      <c r="F19" s="839"/>
      <c r="G19" s="28"/>
      <c r="H19" s="28"/>
    </row>
    <row r="20" spans="1:8" ht="12.75">
      <c r="A20" s="348" t="s">
        <v>321</v>
      </c>
      <c r="B20" s="360">
        <v>101.5</v>
      </c>
      <c r="C20" s="349">
        <v>98.75</v>
      </c>
      <c r="D20" s="349">
        <v>97.75</v>
      </c>
      <c r="E20" s="358">
        <v>98.25</v>
      </c>
      <c r="F20" s="359"/>
      <c r="G20" s="28"/>
      <c r="H20" s="28"/>
    </row>
    <row r="21" spans="1:8" ht="12.75">
      <c r="A21" s="348" t="s">
        <v>322</v>
      </c>
      <c r="B21" s="360">
        <v>118.5</v>
      </c>
      <c r="C21" s="349">
        <v>119.25</v>
      </c>
      <c r="D21" s="349">
        <v>118.25</v>
      </c>
      <c r="E21" s="358">
        <v>114.75</v>
      </c>
      <c r="F21" s="359"/>
      <c r="G21" s="28"/>
      <c r="H21" s="28"/>
    </row>
    <row r="22" spans="1:8" ht="12.75">
      <c r="A22" s="348" t="s">
        <v>323</v>
      </c>
      <c r="B22" s="360">
        <v>101</v>
      </c>
      <c r="C22" s="349">
        <v>102.75</v>
      </c>
      <c r="D22" s="349">
        <v>101.75</v>
      </c>
      <c r="E22" s="358">
        <v>102.25</v>
      </c>
      <c r="F22" s="359"/>
      <c r="G22" s="28"/>
      <c r="H22" s="28"/>
    </row>
    <row r="23" spans="1:8" ht="12.75">
      <c r="A23" s="348" t="s">
        <v>324</v>
      </c>
      <c r="B23" s="360">
        <v>110.5</v>
      </c>
      <c r="C23" s="349">
        <v>107.75</v>
      </c>
      <c r="D23" s="349">
        <v>106.75</v>
      </c>
      <c r="E23" s="358">
        <v>106.75</v>
      </c>
      <c r="F23" s="359"/>
      <c r="G23" s="28"/>
      <c r="H23" s="28"/>
    </row>
    <row r="24" spans="1:8" ht="12.75">
      <c r="A24" s="365" t="s">
        <v>55</v>
      </c>
      <c r="B24" s="375"/>
      <c r="C24" s="366"/>
      <c r="D24" s="366"/>
      <c r="E24" s="373"/>
      <c r="F24" s="374">
        <f>'1 ell.jutó 2008.'!$L$12</f>
        <v>390</v>
      </c>
      <c r="G24" s="28"/>
      <c r="H24" s="28"/>
    </row>
    <row r="25" spans="1:8" ht="18" customHeight="1">
      <c r="A25" s="26" t="s">
        <v>276</v>
      </c>
      <c r="B25" s="383">
        <f>SUM(B20:B24)</f>
        <v>431.5</v>
      </c>
      <c r="C25" s="383">
        <f>SUM(C20:C24)</f>
        <v>428.5</v>
      </c>
      <c r="D25" s="383">
        <f>SUM(D20:D24)</f>
        <v>424.5</v>
      </c>
      <c r="E25" s="383">
        <f>SUM(E20:E24)</f>
        <v>422</v>
      </c>
      <c r="F25" s="642">
        <f>SUM(F20:F24)</f>
        <v>390</v>
      </c>
      <c r="G25" s="28"/>
      <c r="H25" s="28"/>
    </row>
    <row r="26" spans="1:8" ht="25.5">
      <c r="A26" s="399" t="s">
        <v>326</v>
      </c>
      <c r="B26" s="377">
        <v>108</v>
      </c>
      <c r="C26" s="378">
        <v>104</v>
      </c>
      <c r="D26" s="378">
        <v>97.5</v>
      </c>
      <c r="E26" s="401">
        <v>92.5</v>
      </c>
      <c r="F26" s="402">
        <f>'1 ell.jutó 2008.'!L14</f>
        <v>83</v>
      </c>
      <c r="G26" s="28"/>
      <c r="H26" s="28"/>
    </row>
    <row r="27" spans="1:8" ht="25.5">
      <c r="A27" s="362" t="s">
        <v>66</v>
      </c>
      <c r="B27" s="360">
        <v>0</v>
      </c>
      <c r="C27" s="349">
        <v>0</v>
      </c>
      <c r="D27" s="349">
        <v>39</v>
      </c>
      <c r="E27" s="358">
        <v>38</v>
      </c>
      <c r="F27" s="359">
        <f>'1 ell.jutó 2008.'!L15</f>
        <v>35</v>
      </c>
      <c r="G27" s="28"/>
      <c r="H27" s="28"/>
    </row>
    <row r="28" spans="1:8" ht="11.25" customHeight="1">
      <c r="A28" s="348" t="s">
        <v>63</v>
      </c>
      <c r="B28" s="360">
        <v>72</v>
      </c>
      <c r="C28" s="349">
        <v>70.5</v>
      </c>
      <c r="D28" s="349">
        <v>67.5</v>
      </c>
      <c r="E28" s="358">
        <v>67.5</v>
      </c>
      <c r="F28" s="359">
        <f>'1 ell.jutó 2008.'!L16</f>
        <v>60</v>
      </c>
      <c r="G28" s="28"/>
      <c r="H28" s="28"/>
    </row>
    <row r="29" spans="1:8" ht="12.75">
      <c r="A29" s="348" t="s">
        <v>42</v>
      </c>
      <c r="B29" s="360">
        <v>51</v>
      </c>
      <c r="C29" s="349">
        <v>51</v>
      </c>
      <c r="D29" s="349">
        <v>48</v>
      </c>
      <c r="E29" s="358">
        <v>48</v>
      </c>
      <c r="F29" s="359">
        <f>'1 ell.jutó 2008.'!L17</f>
        <v>46</v>
      </c>
      <c r="G29" s="28"/>
      <c r="H29" s="28"/>
    </row>
    <row r="30" spans="1:8" ht="12.75">
      <c r="A30" s="348" t="s">
        <v>43</v>
      </c>
      <c r="B30" s="360">
        <v>54</v>
      </c>
      <c r="C30" s="349">
        <v>53.5</v>
      </c>
      <c r="D30" s="349">
        <v>50</v>
      </c>
      <c r="E30" s="358">
        <v>51</v>
      </c>
      <c r="F30" s="359">
        <f>'1 ell.jutó 2008.'!L18</f>
        <v>49</v>
      </c>
      <c r="G30" s="31"/>
      <c r="H30" s="28"/>
    </row>
    <row r="31" spans="1:8" ht="25.5">
      <c r="A31" s="362" t="s">
        <v>562</v>
      </c>
      <c r="B31" s="360">
        <v>63.1</v>
      </c>
      <c r="C31" s="349">
        <v>60</v>
      </c>
      <c r="D31" s="349">
        <v>57</v>
      </c>
      <c r="E31" s="358">
        <v>56</v>
      </c>
      <c r="F31" s="359">
        <f>'1 ell.jutó 2008.'!L19</f>
        <v>58.1</v>
      </c>
      <c r="G31" s="28"/>
      <c r="H31" s="28"/>
    </row>
    <row r="32" spans="1:8" ht="12.75">
      <c r="A32" s="348" t="s">
        <v>561</v>
      </c>
      <c r="B32" s="360">
        <v>48</v>
      </c>
      <c r="C32" s="349">
        <v>47.5</v>
      </c>
      <c r="D32" s="349">
        <v>45.5</v>
      </c>
      <c r="E32" s="358">
        <v>48</v>
      </c>
      <c r="F32" s="359">
        <f>'1 ell.jutó 2008.'!L20</f>
        <v>45.4</v>
      </c>
      <c r="G32" s="28"/>
      <c r="H32" s="28"/>
    </row>
    <row r="33" spans="1:8" ht="12.75">
      <c r="A33" s="348" t="s">
        <v>563</v>
      </c>
      <c r="B33" s="360">
        <v>50</v>
      </c>
      <c r="C33" s="349">
        <v>50</v>
      </c>
      <c r="D33" s="349">
        <v>50.5</v>
      </c>
      <c r="E33" s="358">
        <v>51</v>
      </c>
      <c r="F33" s="359">
        <f>'1 ell.jutó 2008.'!L21</f>
        <v>47.6</v>
      </c>
      <c r="G33" s="28"/>
      <c r="H33" s="28"/>
    </row>
    <row r="34" spans="1:8" ht="25.5">
      <c r="A34" s="242" t="s">
        <v>278</v>
      </c>
      <c r="B34" s="360">
        <v>98</v>
      </c>
      <c r="C34" s="349">
        <v>97</v>
      </c>
      <c r="D34" s="349">
        <v>94</v>
      </c>
      <c r="E34" s="358">
        <v>94</v>
      </c>
      <c r="F34" s="359">
        <f>'1 ell.jutó 2008.'!L22</f>
        <v>83.5</v>
      </c>
      <c r="G34" s="28"/>
      <c r="H34" s="28"/>
    </row>
    <row r="35" spans="1:8" ht="15.75" customHeight="1">
      <c r="A35" s="348" t="s">
        <v>328</v>
      </c>
      <c r="B35" s="360">
        <v>53.5</v>
      </c>
      <c r="C35" s="349">
        <v>51.5</v>
      </c>
      <c r="D35" s="349">
        <v>0</v>
      </c>
      <c r="E35" s="358">
        <v>0</v>
      </c>
      <c r="F35" s="359">
        <v>0</v>
      </c>
      <c r="G35" s="28"/>
      <c r="H35" s="28"/>
    </row>
    <row r="36" spans="1:8" ht="25.5" customHeight="1">
      <c r="A36" s="238" t="s">
        <v>560</v>
      </c>
      <c r="B36" s="360">
        <v>68</v>
      </c>
      <c r="C36" s="349">
        <v>70</v>
      </c>
      <c r="D36" s="349">
        <v>74</v>
      </c>
      <c r="E36" s="358">
        <v>76</v>
      </c>
      <c r="F36" s="359">
        <f>'1 ell.jutó 2008.'!L23</f>
        <v>74.5</v>
      </c>
      <c r="G36" s="28"/>
      <c r="H36" s="28"/>
    </row>
    <row r="37" spans="1:8" ht="25.5">
      <c r="A37" s="242" t="s">
        <v>69</v>
      </c>
      <c r="B37" s="360">
        <v>56.8</v>
      </c>
      <c r="C37" s="349">
        <v>55</v>
      </c>
      <c r="D37" s="349">
        <v>65</v>
      </c>
      <c r="E37" s="358">
        <v>62.5</v>
      </c>
      <c r="F37" s="359">
        <f>'1 ell.jutó 2008.'!L24</f>
        <v>49.5</v>
      </c>
      <c r="G37" s="28"/>
      <c r="H37" s="28"/>
    </row>
    <row r="38" spans="1:8" ht="38.25">
      <c r="A38" s="242" t="s">
        <v>70</v>
      </c>
      <c r="B38" s="360">
        <v>81</v>
      </c>
      <c r="C38" s="349">
        <v>77</v>
      </c>
      <c r="D38" s="349">
        <v>74.5</v>
      </c>
      <c r="E38" s="358">
        <v>73.5</v>
      </c>
      <c r="F38" s="359">
        <f>'1 ell.jutó 2008.'!L25</f>
        <v>65.9</v>
      </c>
      <c r="G38" s="28"/>
      <c r="H38" s="28"/>
    </row>
    <row r="39" spans="1:8" ht="12.75">
      <c r="A39" s="361" t="s">
        <v>46</v>
      </c>
      <c r="B39" s="360">
        <v>0</v>
      </c>
      <c r="C39" s="349">
        <v>0</v>
      </c>
      <c r="D39" s="349">
        <v>110</v>
      </c>
      <c r="E39" s="358">
        <v>109</v>
      </c>
      <c r="F39" s="359">
        <f>'1 ell.jutó 2008.'!L26</f>
        <v>94.2</v>
      </c>
      <c r="G39" s="28"/>
      <c r="H39" s="28"/>
    </row>
    <row r="40" spans="1:8" ht="12" customHeight="1">
      <c r="A40" s="348" t="s">
        <v>329</v>
      </c>
      <c r="B40" s="360">
        <v>64</v>
      </c>
      <c r="C40" s="349">
        <v>61</v>
      </c>
      <c r="D40" s="349">
        <v>0</v>
      </c>
      <c r="E40" s="358">
        <v>0</v>
      </c>
      <c r="F40" s="359">
        <v>0</v>
      </c>
      <c r="G40" s="28"/>
      <c r="H40" s="28"/>
    </row>
    <row r="41" spans="1:8" ht="12.75">
      <c r="A41" s="348" t="s">
        <v>330</v>
      </c>
      <c r="B41" s="360">
        <v>60</v>
      </c>
      <c r="C41" s="349">
        <v>60</v>
      </c>
      <c r="D41" s="349">
        <v>0</v>
      </c>
      <c r="E41" s="358">
        <v>0</v>
      </c>
      <c r="F41" s="359">
        <v>0</v>
      </c>
      <c r="G41" s="28"/>
      <c r="H41" s="28"/>
    </row>
    <row r="42" spans="1:8" ht="12.75">
      <c r="A42" s="365" t="s">
        <v>331</v>
      </c>
      <c r="B42" s="375">
        <v>26</v>
      </c>
      <c r="C42" s="366">
        <v>26</v>
      </c>
      <c r="D42" s="367">
        <v>26</v>
      </c>
      <c r="E42" s="368">
        <v>32.5</v>
      </c>
      <c r="F42" s="369">
        <f>'1 ell.jutó 2008.'!$L$27</f>
        <v>30.5</v>
      </c>
      <c r="G42" s="28"/>
      <c r="H42" s="28"/>
    </row>
    <row r="43" spans="1:8" ht="17.25" customHeight="1">
      <c r="A43" s="382" t="s">
        <v>47</v>
      </c>
      <c r="B43" s="383">
        <f>SUM(B26:B42)</f>
        <v>953.4</v>
      </c>
      <c r="C43" s="383">
        <f>SUM(C26:C42)</f>
        <v>934</v>
      </c>
      <c r="D43" s="383">
        <f>SUM(D26:D42)</f>
        <v>898.5</v>
      </c>
      <c r="E43" s="384">
        <f>SUM(E26:E42)</f>
        <v>899.5</v>
      </c>
      <c r="F43" s="385">
        <f>SUM(F26:F42)</f>
        <v>822.2</v>
      </c>
      <c r="G43" s="28"/>
      <c r="H43" s="28"/>
    </row>
    <row r="44" spans="1:8" ht="12.75">
      <c r="A44" s="376" t="s">
        <v>48</v>
      </c>
      <c r="B44" s="377">
        <v>73</v>
      </c>
      <c r="C44" s="378">
        <v>68</v>
      </c>
      <c r="D44" s="379">
        <v>66.5</v>
      </c>
      <c r="E44" s="380">
        <v>66</v>
      </c>
      <c r="F44" s="381">
        <f>'1 ell.jutó 2008.'!L29</f>
        <v>60.7</v>
      </c>
      <c r="G44" s="28"/>
      <c r="H44" s="28"/>
    </row>
    <row r="45" spans="1:8" ht="12.75">
      <c r="A45" s="348" t="s">
        <v>49</v>
      </c>
      <c r="B45" s="360">
        <v>75</v>
      </c>
      <c r="C45" s="349">
        <v>74.2</v>
      </c>
      <c r="D45" s="349">
        <v>69.2</v>
      </c>
      <c r="E45" s="358">
        <v>68.75</v>
      </c>
      <c r="F45" s="359">
        <f>'1 ell.jutó 2008.'!L30</f>
        <v>63</v>
      </c>
      <c r="G45" s="28"/>
      <c r="H45" s="28"/>
    </row>
    <row r="46" spans="1:8" ht="12.75">
      <c r="A46" s="363" t="s">
        <v>71</v>
      </c>
      <c r="B46" s="360">
        <v>84</v>
      </c>
      <c r="C46" s="349">
        <v>82.8</v>
      </c>
      <c r="D46" s="349">
        <v>79.8</v>
      </c>
      <c r="E46" s="358">
        <v>80</v>
      </c>
      <c r="F46" s="359">
        <f>'1 ell.jutó 2008.'!L31</f>
        <v>69</v>
      </c>
      <c r="G46" s="31"/>
      <c r="H46" s="28"/>
    </row>
    <row r="47" spans="1:8" ht="12.75">
      <c r="A47" s="363" t="s">
        <v>72</v>
      </c>
      <c r="B47" s="360">
        <v>96</v>
      </c>
      <c r="C47" s="349">
        <v>95</v>
      </c>
      <c r="D47" s="349">
        <v>89.5</v>
      </c>
      <c r="E47" s="358">
        <v>91</v>
      </c>
      <c r="F47" s="359">
        <f>'1 ell.jutó 2008.'!L32</f>
        <v>74.5</v>
      </c>
      <c r="G47" s="28"/>
      <c r="H47" s="28"/>
    </row>
    <row r="48" spans="1:8" ht="25.5">
      <c r="A48" s="361" t="s">
        <v>73</v>
      </c>
      <c r="B48" s="360">
        <v>0</v>
      </c>
      <c r="C48" s="349">
        <v>0</v>
      </c>
      <c r="D48" s="349">
        <v>55</v>
      </c>
      <c r="E48" s="358">
        <v>54.25</v>
      </c>
      <c r="F48" s="359">
        <f>'1 ell.jutó 2008.'!L33</f>
        <v>45.15</v>
      </c>
      <c r="G48" s="28"/>
      <c r="H48" s="28"/>
    </row>
    <row r="49" spans="1:8" ht="26.25" customHeight="1">
      <c r="A49" s="245" t="s">
        <v>332</v>
      </c>
      <c r="B49" s="360">
        <v>47.5</v>
      </c>
      <c r="C49" s="349">
        <v>49</v>
      </c>
      <c r="D49" s="349">
        <v>0</v>
      </c>
      <c r="E49" s="358">
        <v>0</v>
      </c>
      <c r="F49" s="359">
        <v>0</v>
      </c>
      <c r="G49" s="32"/>
      <c r="H49" s="28"/>
    </row>
    <row r="50" spans="1:8" ht="25.5">
      <c r="A50" s="364" t="s">
        <v>76</v>
      </c>
      <c r="B50" s="360">
        <v>89</v>
      </c>
      <c r="C50" s="349">
        <v>85.8</v>
      </c>
      <c r="D50" s="349">
        <v>83.8</v>
      </c>
      <c r="E50" s="358">
        <v>80.75</v>
      </c>
      <c r="F50" s="359">
        <f>'1 ell.jutó 2008.'!L34</f>
        <v>69.7</v>
      </c>
      <c r="G50" s="28"/>
      <c r="H50" s="28"/>
    </row>
    <row r="51" spans="1:8" ht="12.75">
      <c r="A51" s="363" t="s">
        <v>283</v>
      </c>
      <c r="B51" s="360">
        <v>169.5</v>
      </c>
      <c r="C51" s="349">
        <v>162.5</v>
      </c>
      <c r="D51" s="349">
        <v>150.5</v>
      </c>
      <c r="E51" s="358">
        <v>147.75</v>
      </c>
      <c r="F51" s="359">
        <f>'1 ell.jutó 2008.'!L35</f>
        <v>133.4</v>
      </c>
      <c r="G51" s="28"/>
      <c r="H51" s="28"/>
    </row>
    <row r="52" spans="1:8" ht="12.75">
      <c r="A52" s="363" t="s">
        <v>74</v>
      </c>
      <c r="B52" s="360">
        <v>79.5</v>
      </c>
      <c r="C52" s="349">
        <v>77</v>
      </c>
      <c r="D52" s="349">
        <v>76.25</v>
      </c>
      <c r="E52" s="358">
        <v>76.25</v>
      </c>
      <c r="F52" s="359">
        <f>'1 ell.jutó 2008.'!L36</f>
        <v>63.7</v>
      </c>
      <c r="G52" s="28"/>
      <c r="H52" s="28"/>
    </row>
    <row r="53" spans="1:8" ht="25.5">
      <c r="A53" s="242" t="s">
        <v>75</v>
      </c>
      <c r="B53" s="360">
        <v>160</v>
      </c>
      <c r="C53" s="349">
        <v>155</v>
      </c>
      <c r="D53" s="349">
        <v>147.5</v>
      </c>
      <c r="E53" s="358">
        <f>143.5-3</f>
        <v>140.5</v>
      </c>
      <c r="F53" s="359">
        <f>'1 ell.jutó 2008.'!L37</f>
        <v>123.4</v>
      </c>
      <c r="G53" s="28"/>
      <c r="H53" s="28"/>
    </row>
    <row r="54" spans="1:8" ht="12.75" customHeight="1">
      <c r="A54" s="242" t="s">
        <v>284</v>
      </c>
      <c r="B54" s="360">
        <v>103</v>
      </c>
      <c r="C54" s="349">
        <v>102.5</v>
      </c>
      <c r="D54" s="349">
        <v>97</v>
      </c>
      <c r="E54" s="358">
        <v>101</v>
      </c>
      <c r="F54" s="359">
        <f>'1 ell.jutó 2008.'!L38</f>
        <v>88.9</v>
      </c>
      <c r="G54" s="33"/>
      <c r="H54" s="33"/>
    </row>
    <row r="55" spans="1:8" ht="12.75">
      <c r="A55" s="363" t="s">
        <v>285</v>
      </c>
      <c r="B55" s="360">
        <v>84</v>
      </c>
      <c r="C55" s="349">
        <v>81.25</v>
      </c>
      <c r="D55" s="349">
        <v>78.5</v>
      </c>
      <c r="E55" s="358">
        <v>80.75</v>
      </c>
      <c r="F55" s="359">
        <f>'1 ell.jutó 2008.'!L39</f>
        <v>72</v>
      </c>
      <c r="G55" s="33"/>
      <c r="H55" s="33"/>
    </row>
    <row r="56" spans="1:8" ht="12.75">
      <c r="A56" s="363" t="s">
        <v>333</v>
      </c>
      <c r="B56" s="360">
        <v>41</v>
      </c>
      <c r="C56" s="349">
        <v>32</v>
      </c>
      <c r="D56" s="349">
        <v>0</v>
      </c>
      <c r="E56" s="358">
        <v>0</v>
      </c>
      <c r="F56" s="359">
        <v>0</v>
      </c>
      <c r="G56" s="33"/>
      <c r="H56" s="33"/>
    </row>
    <row r="57" spans="1:8" ht="15.75" customHeight="1">
      <c r="A57" s="365" t="s">
        <v>50</v>
      </c>
      <c r="B57" s="375">
        <v>129.3</v>
      </c>
      <c r="C57" s="366">
        <v>128.75</v>
      </c>
      <c r="D57" s="386">
        <v>121.75</v>
      </c>
      <c r="E57" s="387">
        <v>121.75</v>
      </c>
      <c r="F57" s="388">
        <v>110.75</v>
      </c>
      <c r="G57" s="33"/>
      <c r="H57" s="33"/>
    </row>
    <row r="58" spans="1:8" ht="15.75" customHeight="1">
      <c r="A58" s="26" t="s">
        <v>51</v>
      </c>
      <c r="B58" s="383">
        <f>SUM(B44:B57)</f>
        <v>1230.8</v>
      </c>
      <c r="C58" s="383">
        <f>SUM(C44:C57)</f>
        <v>1193.8</v>
      </c>
      <c r="D58" s="383">
        <f>SUM(D44:D57)</f>
        <v>1115.3</v>
      </c>
      <c r="E58" s="384">
        <f>SUM(E44:E57)</f>
        <v>1108.75</v>
      </c>
      <c r="F58" s="385">
        <f>SUM(F44:F57)</f>
        <v>974.1999999999999</v>
      </c>
      <c r="G58" s="33"/>
      <c r="H58" s="33"/>
    </row>
    <row r="59" spans="1:8" ht="18" customHeight="1">
      <c r="A59" s="837" t="s">
        <v>334</v>
      </c>
      <c r="B59" s="838"/>
      <c r="C59" s="838"/>
      <c r="D59" s="838"/>
      <c r="E59" s="838"/>
      <c r="F59" s="839"/>
      <c r="G59" s="33"/>
      <c r="H59" s="33"/>
    </row>
    <row r="60" spans="1:8" ht="12.75">
      <c r="A60" s="348" t="s">
        <v>59</v>
      </c>
      <c r="B60" s="349">
        <v>25</v>
      </c>
      <c r="C60" s="349">
        <v>25</v>
      </c>
      <c r="D60" s="353">
        <v>25</v>
      </c>
      <c r="E60" s="354">
        <v>66</v>
      </c>
      <c r="F60" s="355">
        <f>'1 ell.jutó 2008.'!L42</f>
        <v>66</v>
      </c>
      <c r="G60" s="33"/>
      <c r="H60" s="33"/>
    </row>
    <row r="61" spans="1:8" ht="26.25" customHeight="1">
      <c r="A61" s="365" t="s">
        <v>335</v>
      </c>
      <c r="B61" s="366">
        <v>35</v>
      </c>
      <c r="C61" s="366">
        <v>35</v>
      </c>
      <c r="D61" s="386">
        <v>35</v>
      </c>
      <c r="E61" s="387">
        <v>35</v>
      </c>
      <c r="F61" s="388">
        <f>'1 ell.jutó 2008.'!L43</f>
        <v>35</v>
      </c>
      <c r="G61" s="33"/>
      <c r="H61" s="33"/>
    </row>
    <row r="62" spans="1:8" ht="12.75">
      <c r="A62" s="26" t="s">
        <v>336</v>
      </c>
      <c r="B62" s="370">
        <f>SUM(B60:B61)</f>
        <v>60</v>
      </c>
      <c r="C62" s="370">
        <f>SUM(C60:C61)</f>
        <v>60</v>
      </c>
      <c r="D62" s="370">
        <f>SUM(D60:D61)</f>
        <v>60</v>
      </c>
      <c r="E62" s="371">
        <f>SUM(E60:E61)</f>
        <v>101</v>
      </c>
      <c r="F62" s="372">
        <f>SUM(F60:F61)</f>
        <v>101</v>
      </c>
      <c r="G62" s="33"/>
      <c r="H62" s="33"/>
    </row>
    <row r="63" spans="1:8" ht="18" customHeight="1">
      <c r="A63" s="837" t="s">
        <v>337</v>
      </c>
      <c r="B63" s="838"/>
      <c r="C63" s="838"/>
      <c r="D63" s="838"/>
      <c r="E63" s="838"/>
      <c r="F63" s="839"/>
      <c r="G63" s="33"/>
      <c r="H63" s="33"/>
    </row>
    <row r="64" spans="1:8" ht="12.75">
      <c r="A64" s="365" t="s">
        <v>67</v>
      </c>
      <c r="B64" s="366">
        <v>64</v>
      </c>
      <c r="C64" s="366">
        <v>64</v>
      </c>
      <c r="D64" s="367">
        <v>64</v>
      </c>
      <c r="E64" s="368">
        <v>64</v>
      </c>
      <c r="F64" s="369">
        <f>'1 ell.jutó 2008.'!L45</f>
        <v>64</v>
      </c>
      <c r="G64" s="33"/>
      <c r="H64" s="33"/>
    </row>
    <row r="65" spans="1:8" ht="17.25" customHeight="1">
      <c r="A65" s="26" t="s">
        <v>338</v>
      </c>
      <c r="B65" s="370">
        <f>SUM(B64)</f>
        <v>64</v>
      </c>
      <c r="C65" s="370">
        <f>SUM(C64)</f>
        <v>64</v>
      </c>
      <c r="D65" s="370">
        <f>SUM(D64)</f>
        <v>64</v>
      </c>
      <c r="E65" s="371">
        <f>SUM(E64)</f>
        <v>64</v>
      </c>
      <c r="F65" s="372">
        <f>SUM(F64)</f>
        <v>64</v>
      </c>
      <c r="G65" s="33"/>
      <c r="H65" s="33"/>
    </row>
    <row r="66" spans="1:8" ht="23.25" customHeight="1">
      <c r="A66" s="680" t="s">
        <v>61</v>
      </c>
      <c r="B66" s="669">
        <f>SUM(B10)+B17+B25+B43+B58+B62+B65</f>
        <v>3517.2</v>
      </c>
      <c r="C66" s="669">
        <f>SUM(C10)+C17+C25+C43+C58+C62+C65</f>
        <v>3429.3</v>
      </c>
      <c r="D66" s="669">
        <f>SUM(D10)+D17+D25+D43+D58+D62+D65+D18</f>
        <v>3327.3</v>
      </c>
      <c r="E66" s="670">
        <f>SUM(E10)+E17+E25+E43+E58+E62+E65+E18</f>
        <v>3363.25</v>
      </c>
      <c r="F66" s="671">
        <f>SUM(F10)+F17+F25+F43+F58+F62+F65+F18</f>
        <v>2821.9</v>
      </c>
      <c r="G66" s="33"/>
      <c r="H66" s="33"/>
    </row>
    <row r="67" spans="4:8" ht="12.75">
      <c r="D67" s="34"/>
      <c r="F67" s="33"/>
      <c r="G67" s="33"/>
      <c r="H67" s="33"/>
    </row>
    <row r="68" spans="4:8" ht="12.75">
      <c r="D68" s="34"/>
      <c r="F68" s="126"/>
      <c r="G68" s="33"/>
      <c r="H68" s="33"/>
    </row>
    <row r="69" spans="6:8" ht="12.75">
      <c r="F69" s="33"/>
      <c r="G69" s="33"/>
      <c r="H69" s="33"/>
    </row>
    <row r="70" spans="6:8" ht="12.75">
      <c r="F70" s="33"/>
      <c r="G70" s="33"/>
      <c r="H70" s="33"/>
    </row>
    <row r="71" spans="6:8" ht="12.75">
      <c r="F71" s="33"/>
      <c r="G71" s="33"/>
      <c r="H71" s="33"/>
    </row>
    <row r="72" spans="6:8" ht="12.75">
      <c r="F72" s="33"/>
      <c r="G72" s="33"/>
      <c r="H72" s="33"/>
    </row>
    <row r="73" spans="6:8" ht="12.75">
      <c r="F73" s="33"/>
      <c r="G73" s="33"/>
      <c r="H73" s="33"/>
    </row>
    <row r="74" spans="6:8" ht="12.75">
      <c r="F74" s="33"/>
      <c r="G74" s="33"/>
      <c r="H74" s="33"/>
    </row>
    <row r="75" spans="6:8" ht="12.75">
      <c r="F75" s="33"/>
      <c r="G75" s="33"/>
      <c r="H75" s="33"/>
    </row>
    <row r="76" spans="6:8" ht="12.75">
      <c r="F76" s="33"/>
      <c r="G76" s="33"/>
      <c r="H76" s="33"/>
    </row>
    <row r="77" spans="6:8" ht="12.75">
      <c r="F77" s="33"/>
      <c r="G77" s="33"/>
      <c r="H77" s="33"/>
    </row>
    <row r="78" spans="6:8" ht="12.75">
      <c r="F78" s="33"/>
      <c r="G78" s="33"/>
      <c r="H78" s="33"/>
    </row>
    <row r="79" spans="6:8" ht="12.75">
      <c r="F79" s="33"/>
      <c r="G79" s="33"/>
      <c r="H79" s="33"/>
    </row>
    <row r="80" spans="6:8" ht="12.75">
      <c r="F80" s="33"/>
      <c r="G80" s="33"/>
      <c r="H80" s="33"/>
    </row>
    <row r="81" spans="6:8" ht="12.75">
      <c r="F81" s="33"/>
      <c r="G81" s="33"/>
      <c r="H81" s="33"/>
    </row>
    <row r="82" spans="6:8" ht="12.75">
      <c r="F82" s="33"/>
      <c r="G82" s="33"/>
      <c r="H82" s="33"/>
    </row>
    <row r="83" spans="6:8" ht="12.75">
      <c r="F83" s="33"/>
      <c r="G83" s="33"/>
      <c r="H83" s="33"/>
    </row>
    <row r="84" spans="6:8" ht="12.75">
      <c r="F84" s="33"/>
      <c r="G84" s="33"/>
      <c r="H84" s="33"/>
    </row>
    <row r="85" spans="6:8" ht="12.75">
      <c r="F85" s="33"/>
      <c r="G85" s="33"/>
      <c r="H85" s="33"/>
    </row>
    <row r="86" spans="6:8" ht="12.75">
      <c r="F86" s="33"/>
      <c r="G86" s="33"/>
      <c r="H86" s="33"/>
    </row>
    <row r="87" spans="6:8" ht="12.75">
      <c r="F87" s="33"/>
      <c r="G87" s="33"/>
      <c r="H87" s="33"/>
    </row>
    <row r="88" spans="6:8" ht="12.75">
      <c r="F88" s="33"/>
      <c r="G88" s="33"/>
      <c r="H88" s="33"/>
    </row>
    <row r="89" spans="6:8" ht="12.75">
      <c r="F89" s="33"/>
      <c r="G89" s="33"/>
      <c r="H89" s="33"/>
    </row>
    <row r="90" spans="6:8" ht="12.75">
      <c r="F90" s="33"/>
      <c r="G90" s="33"/>
      <c r="H90" s="33"/>
    </row>
    <row r="91" spans="6:8" ht="12.75">
      <c r="F91" s="33"/>
      <c r="G91" s="33"/>
      <c r="H91" s="33"/>
    </row>
    <row r="92" spans="6:8" ht="12.75">
      <c r="F92" s="33"/>
      <c r="G92" s="33"/>
      <c r="H92" s="33"/>
    </row>
    <row r="93" spans="6:8" ht="12.75">
      <c r="F93" s="33"/>
      <c r="G93" s="33"/>
      <c r="H93" s="33"/>
    </row>
    <row r="94" spans="6:8" ht="12.75">
      <c r="F94" s="33"/>
      <c r="G94" s="33"/>
      <c r="H94" s="33"/>
    </row>
    <row r="95" spans="6:8" ht="12.75">
      <c r="F95" s="33"/>
      <c r="G95" s="33"/>
      <c r="H95" s="33"/>
    </row>
    <row r="96" spans="6:8" ht="12.75">
      <c r="F96" s="33"/>
      <c r="G96" s="33"/>
      <c r="H96" s="33"/>
    </row>
    <row r="97" spans="6:8" ht="12.75">
      <c r="F97" s="33"/>
      <c r="G97" s="33"/>
      <c r="H97" s="33"/>
    </row>
    <row r="98" spans="6:8" ht="12.75">
      <c r="F98" s="33"/>
      <c r="G98" s="33"/>
      <c r="H98" s="33"/>
    </row>
    <row r="99" spans="6:8" ht="12.75">
      <c r="F99" s="33"/>
      <c r="G99" s="33"/>
      <c r="H99" s="33"/>
    </row>
    <row r="100" spans="6:8" ht="12.75">
      <c r="F100" s="33"/>
      <c r="G100" s="33"/>
      <c r="H100" s="33"/>
    </row>
    <row r="101" spans="6:8" ht="12.75">
      <c r="F101" s="33"/>
      <c r="G101" s="33"/>
      <c r="H101" s="33"/>
    </row>
    <row r="102" spans="6:8" ht="12.75">
      <c r="F102" s="33"/>
      <c r="G102" s="33"/>
      <c r="H102" s="33"/>
    </row>
    <row r="103" spans="6:8" ht="12.75">
      <c r="F103" s="33"/>
      <c r="G103" s="33"/>
      <c r="H103" s="33"/>
    </row>
    <row r="104" spans="6:8" ht="12.75">
      <c r="F104" s="33"/>
      <c r="G104" s="33"/>
      <c r="H104" s="33"/>
    </row>
    <row r="105" spans="6:8" ht="12.75">
      <c r="F105" s="33"/>
      <c r="G105" s="33"/>
      <c r="H105" s="33"/>
    </row>
    <row r="106" spans="6:8" ht="12.75">
      <c r="F106" s="33"/>
      <c r="G106" s="33"/>
      <c r="H106" s="33"/>
    </row>
    <row r="107" spans="6:8" ht="12.75">
      <c r="F107" s="33"/>
      <c r="G107" s="33"/>
      <c r="H107" s="33"/>
    </row>
    <row r="108" spans="6:8" ht="12.75">
      <c r="F108" s="33"/>
      <c r="G108" s="33"/>
      <c r="H108" s="33"/>
    </row>
    <row r="109" spans="6:8" ht="12.75">
      <c r="F109" s="33"/>
      <c r="G109" s="33"/>
      <c r="H109" s="33"/>
    </row>
    <row r="110" spans="6:8" ht="12.75">
      <c r="F110" s="33"/>
      <c r="G110" s="33"/>
      <c r="H110" s="33"/>
    </row>
    <row r="111" spans="6:8" ht="12.75">
      <c r="F111" s="33"/>
      <c r="G111" s="33"/>
      <c r="H111" s="33"/>
    </row>
    <row r="112" spans="6:8" ht="12.75">
      <c r="F112" s="33"/>
      <c r="G112" s="33"/>
      <c r="H112" s="33"/>
    </row>
    <row r="113" spans="6:8" ht="12.75">
      <c r="F113" s="33"/>
      <c r="G113" s="33"/>
      <c r="H113" s="33"/>
    </row>
    <row r="114" spans="6:8" ht="12.75">
      <c r="F114" s="33"/>
      <c r="G114" s="33"/>
      <c r="H114" s="33"/>
    </row>
    <row r="115" spans="6:8" ht="12.75">
      <c r="F115" s="33"/>
      <c r="G115" s="33"/>
      <c r="H115" s="33"/>
    </row>
    <row r="116" spans="6:8" ht="12.75">
      <c r="F116" s="33"/>
      <c r="G116" s="33"/>
      <c r="H116" s="33"/>
    </row>
    <row r="117" spans="6:8" ht="12.75">
      <c r="F117" s="33"/>
      <c r="G117" s="33"/>
      <c r="H117" s="33"/>
    </row>
    <row r="118" spans="6:8" ht="12.75">
      <c r="F118" s="33"/>
      <c r="G118" s="33"/>
      <c r="H118" s="33"/>
    </row>
    <row r="119" spans="6:8" ht="12.75">
      <c r="F119" s="33"/>
      <c r="G119" s="33"/>
      <c r="H119" s="33"/>
    </row>
    <row r="120" spans="6:8" ht="12.75">
      <c r="F120" s="33"/>
      <c r="G120" s="33"/>
      <c r="H120" s="33"/>
    </row>
    <row r="121" spans="6:8" ht="12.75">
      <c r="F121" s="33"/>
      <c r="G121" s="33"/>
      <c r="H121" s="33"/>
    </row>
    <row r="122" spans="6:8" ht="12.75">
      <c r="F122" s="33"/>
      <c r="G122" s="33"/>
      <c r="H122" s="33"/>
    </row>
    <row r="123" spans="6:8" ht="12.75">
      <c r="F123" s="33"/>
      <c r="G123" s="33"/>
      <c r="H123" s="33"/>
    </row>
    <row r="124" spans="6:8" ht="12.75">
      <c r="F124" s="33"/>
      <c r="G124" s="33"/>
      <c r="H124" s="33"/>
    </row>
    <row r="125" spans="6:8" ht="12.75">
      <c r="F125" s="33"/>
      <c r="G125" s="33"/>
      <c r="H125" s="33"/>
    </row>
    <row r="126" spans="6:8" ht="12.75">
      <c r="F126" s="33"/>
      <c r="G126" s="33"/>
      <c r="H126" s="33"/>
    </row>
    <row r="127" spans="6:8" ht="12.75">
      <c r="F127" s="33"/>
      <c r="G127" s="33"/>
      <c r="H127" s="33"/>
    </row>
    <row r="128" spans="6:8" ht="12.75">
      <c r="F128" s="33"/>
      <c r="G128" s="33"/>
      <c r="H128" s="33"/>
    </row>
    <row r="129" spans="6:8" ht="12.75">
      <c r="F129" s="33"/>
      <c r="G129" s="33"/>
      <c r="H129" s="33"/>
    </row>
    <row r="130" spans="6:8" ht="12.75">
      <c r="F130" s="33"/>
      <c r="G130" s="33"/>
      <c r="H130" s="33"/>
    </row>
    <row r="131" spans="6:8" ht="12.75">
      <c r="F131" s="33"/>
      <c r="G131" s="33"/>
      <c r="H131" s="33"/>
    </row>
    <row r="132" spans="6:8" ht="12.75">
      <c r="F132" s="33"/>
      <c r="G132" s="33"/>
      <c r="H132" s="33"/>
    </row>
    <row r="133" spans="6:8" ht="12.75">
      <c r="F133" s="33"/>
      <c r="G133" s="33"/>
      <c r="H133" s="33"/>
    </row>
    <row r="134" spans="6:8" ht="12.75">
      <c r="F134" s="33"/>
      <c r="G134" s="33"/>
      <c r="H134" s="33"/>
    </row>
    <row r="135" spans="6:8" ht="12.75">
      <c r="F135" s="33"/>
      <c r="G135" s="33"/>
      <c r="H135" s="33"/>
    </row>
    <row r="136" spans="6:8" ht="12.75">
      <c r="F136" s="33"/>
      <c r="G136" s="33"/>
      <c r="H136" s="33"/>
    </row>
    <row r="137" spans="6:8" ht="12.75">
      <c r="F137" s="33"/>
      <c r="G137" s="33"/>
      <c r="H137" s="33"/>
    </row>
    <row r="138" spans="6:8" ht="12.75">
      <c r="F138" s="33"/>
      <c r="G138" s="33"/>
      <c r="H138" s="33"/>
    </row>
    <row r="139" spans="6:8" ht="12.75">
      <c r="F139" s="33"/>
      <c r="G139" s="33"/>
      <c r="H139" s="33"/>
    </row>
    <row r="140" spans="6:8" ht="12.75">
      <c r="F140" s="33"/>
      <c r="G140" s="33"/>
      <c r="H140" s="33"/>
    </row>
    <row r="141" spans="6:8" ht="12.75">
      <c r="F141" s="33"/>
      <c r="G141" s="33"/>
      <c r="H141" s="33"/>
    </row>
    <row r="142" spans="6:8" ht="12.75">
      <c r="F142" s="33"/>
      <c r="G142" s="33"/>
      <c r="H142" s="33"/>
    </row>
    <row r="143" spans="6:8" ht="12.75">
      <c r="F143" s="33"/>
      <c r="G143" s="33"/>
      <c r="H143" s="33"/>
    </row>
    <row r="144" spans="6:8" ht="12.75">
      <c r="F144" s="33"/>
      <c r="G144" s="33"/>
      <c r="H144" s="33"/>
    </row>
    <row r="145" spans="6:8" ht="12.75">
      <c r="F145" s="33"/>
      <c r="G145" s="33"/>
      <c r="H145" s="33"/>
    </row>
    <row r="146" spans="6:8" ht="12.75">
      <c r="F146" s="33"/>
      <c r="G146" s="33"/>
      <c r="H146" s="33"/>
    </row>
    <row r="147" spans="6:8" ht="12.75">
      <c r="F147" s="33"/>
      <c r="G147" s="33"/>
      <c r="H147" s="33"/>
    </row>
    <row r="148" spans="6:8" ht="12.75">
      <c r="F148" s="33"/>
      <c r="G148" s="33"/>
      <c r="H148" s="33"/>
    </row>
    <row r="149" spans="6:8" ht="12.75">
      <c r="F149" s="33"/>
      <c r="G149" s="33"/>
      <c r="H149" s="33"/>
    </row>
    <row r="150" spans="6:8" ht="12.75">
      <c r="F150" s="33"/>
      <c r="G150" s="33"/>
      <c r="H150" s="33"/>
    </row>
    <row r="151" spans="6:8" ht="12.75">
      <c r="F151" s="33"/>
      <c r="G151" s="33"/>
      <c r="H151" s="33"/>
    </row>
    <row r="152" spans="6:8" ht="12.75">
      <c r="F152" s="33"/>
      <c r="G152" s="33"/>
      <c r="H152" s="33"/>
    </row>
    <row r="153" spans="6:8" ht="12.75">
      <c r="F153" s="33"/>
      <c r="G153" s="33"/>
      <c r="H153" s="33"/>
    </row>
    <row r="154" spans="6:8" ht="12.75">
      <c r="F154" s="33"/>
      <c r="G154" s="33"/>
      <c r="H154" s="33"/>
    </row>
    <row r="155" spans="6:8" ht="12.75">
      <c r="F155" s="33"/>
      <c r="G155" s="33"/>
      <c r="H155" s="33"/>
    </row>
    <row r="156" spans="6:8" ht="12.75">
      <c r="F156" s="33"/>
      <c r="G156" s="33"/>
      <c r="H156" s="33"/>
    </row>
    <row r="157" spans="6:8" ht="12.75">
      <c r="F157" s="33"/>
      <c r="G157" s="33"/>
      <c r="H157" s="33"/>
    </row>
    <row r="158" spans="6:8" ht="12.75">
      <c r="F158" s="33"/>
      <c r="G158" s="33"/>
      <c r="H158" s="33"/>
    </row>
    <row r="159" spans="6:8" ht="12.75">
      <c r="F159" s="33"/>
      <c r="G159" s="33"/>
      <c r="H159" s="33"/>
    </row>
    <row r="160" spans="6:8" ht="12.75">
      <c r="F160" s="33"/>
      <c r="G160" s="33"/>
      <c r="H160" s="33"/>
    </row>
    <row r="161" spans="6:8" ht="12.75">
      <c r="F161" s="33"/>
      <c r="G161" s="33"/>
      <c r="H161" s="33"/>
    </row>
    <row r="162" spans="6:8" ht="12.75">
      <c r="F162" s="33"/>
      <c r="G162" s="33"/>
      <c r="H162" s="33"/>
    </row>
    <row r="163" spans="6:8" ht="12.75">
      <c r="F163" s="33"/>
      <c r="G163" s="33"/>
      <c r="H163" s="33"/>
    </row>
    <row r="164" spans="6:8" ht="12.75">
      <c r="F164" s="33"/>
      <c r="G164" s="33"/>
      <c r="H164" s="33"/>
    </row>
    <row r="165" spans="6:8" ht="12.75">
      <c r="F165" s="33"/>
      <c r="G165" s="33"/>
      <c r="H165" s="33"/>
    </row>
    <row r="166" spans="6:8" ht="12.75">
      <c r="F166" s="33"/>
      <c r="G166" s="33"/>
      <c r="H166" s="33"/>
    </row>
    <row r="167" spans="6:8" ht="12.75">
      <c r="F167" s="33"/>
      <c r="G167" s="33"/>
      <c r="H167" s="33"/>
    </row>
    <row r="168" spans="6:8" ht="12.75">
      <c r="F168" s="33"/>
      <c r="G168" s="33"/>
      <c r="H168" s="33"/>
    </row>
    <row r="169" spans="6:8" ht="12.75">
      <c r="F169" s="33"/>
      <c r="G169" s="33"/>
      <c r="H169" s="33"/>
    </row>
    <row r="170" spans="6:8" ht="12.75">
      <c r="F170" s="33"/>
      <c r="G170" s="33"/>
      <c r="H170" s="33"/>
    </row>
    <row r="171" spans="6:8" ht="12.75">
      <c r="F171" s="33"/>
      <c r="G171" s="33"/>
      <c r="H171" s="33"/>
    </row>
    <row r="172" spans="6:8" ht="12.75">
      <c r="F172" s="33"/>
      <c r="G172" s="33"/>
      <c r="H172" s="33"/>
    </row>
    <row r="173" spans="6:8" ht="12.75">
      <c r="F173" s="33"/>
      <c r="G173" s="33"/>
      <c r="H173" s="33"/>
    </row>
    <row r="174" spans="6:8" ht="12.75">
      <c r="F174" s="33"/>
      <c r="G174" s="33"/>
      <c r="H174" s="33"/>
    </row>
    <row r="175" spans="6:8" ht="12.75">
      <c r="F175" s="33"/>
      <c r="G175" s="33"/>
      <c r="H175" s="33"/>
    </row>
    <row r="176" spans="6:8" ht="12.75">
      <c r="F176" s="33"/>
      <c r="G176" s="33"/>
      <c r="H176" s="33"/>
    </row>
    <row r="177" spans="6:8" ht="12.75">
      <c r="F177" s="33"/>
      <c r="G177" s="33"/>
      <c r="H177" s="33"/>
    </row>
    <row r="178" spans="6:8" ht="12.75">
      <c r="F178" s="33"/>
      <c r="G178" s="33"/>
      <c r="H178" s="33"/>
    </row>
    <row r="179" spans="6:8" ht="12.75">
      <c r="F179" s="33"/>
      <c r="G179" s="33"/>
      <c r="H179" s="33"/>
    </row>
    <row r="180" spans="6:8" ht="12.75">
      <c r="F180" s="33"/>
      <c r="G180" s="33"/>
      <c r="H180" s="33"/>
    </row>
    <row r="181" spans="6:8" ht="12.75">
      <c r="F181" s="33"/>
      <c r="G181" s="33"/>
      <c r="H181" s="33"/>
    </row>
    <row r="182" spans="6:8" ht="12.75">
      <c r="F182" s="33"/>
      <c r="G182" s="33"/>
      <c r="H182" s="33"/>
    </row>
    <row r="183" spans="6:8" ht="12.75">
      <c r="F183" s="33"/>
      <c r="G183" s="33"/>
      <c r="H183" s="33"/>
    </row>
    <row r="184" spans="6:8" ht="12.75">
      <c r="F184" s="33"/>
      <c r="G184" s="33"/>
      <c r="H184" s="33"/>
    </row>
    <row r="185" spans="6:8" ht="12.75">
      <c r="F185" s="33"/>
      <c r="G185" s="33"/>
      <c r="H185" s="33"/>
    </row>
    <row r="186" spans="6:8" ht="12.75">
      <c r="F186" s="33"/>
      <c r="G186" s="33"/>
      <c r="H186" s="33"/>
    </row>
    <row r="187" spans="6:8" ht="12.75">
      <c r="F187" s="33"/>
      <c r="G187" s="33"/>
      <c r="H187" s="33"/>
    </row>
    <row r="188" spans="6:8" ht="12.75">
      <c r="F188" s="33"/>
      <c r="G188" s="33"/>
      <c r="H188" s="33"/>
    </row>
    <row r="189" spans="6:8" ht="12.75">
      <c r="F189" s="33"/>
      <c r="G189" s="33"/>
      <c r="H189" s="33"/>
    </row>
    <row r="190" spans="6:8" ht="12.75">
      <c r="F190" s="33"/>
      <c r="G190" s="33"/>
      <c r="H190" s="33"/>
    </row>
    <row r="191" spans="6:8" ht="12.75">
      <c r="F191" s="33"/>
      <c r="G191" s="33"/>
      <c r="H191" s="33"/>
    </row>
    <row r="192" spans="6:8" ht="12.75">
      <c r="F192" s="33"/>
      <c r="G192" s="33"/>
      <c r="H192" s="33"/>
    </row>
    <row r="193" spans="6:8" ht="12.75">
      <c r="F193" s="33"/>
      <c r="G193" s="33"/>
      <c r="H193" s="33"/>
    </row>
    <row r="194" spans="6:8" ht="12.75">
      <c r="F194" s="33"/>
      <c r="G194" s="33"/>
      <c r="H194" s="33"/>
    </row>
    <row r="195" spans="6:8" ht="12.75">
      <c r="F195" s="33"/>
      <c r="G195" s="33"/>
      <c r="H195" s="33"/>
    </row>
    <row r="196" spans="6:8" ht="12.75">
      <c r="F196" s="33"/>
      <c r="G196" s="33"/>
      <c r="H196" s="33"/>
    </row>
    <row r="197" spans="6:8" ht="12.75">
      <c r="F197" s="33"/>
      <c r="G197" s="33"/>
      <c r="H197" s="33"/>
    </row>
    <row r="198" spans="6:8" ht="12.75">
      <c r="F198" s="33"/>
      <c r="G198" s="33"/>
      <c r="H198" s="33"/>
    </row>
    <row r="199" spans="6:8" ht="12.75">
      <c r="F199" s="33"/>
      <c r="G199" s="33"/>
      <c r="H199" s="33"/>
    </row>
    <row r="200" spans="6:8" ht="12.75">
      <c r="F200" s="33"/>
      <c r="G200" s="33"/>
      <c r="H200" s="33"/>
    </row>
    <row r="201" spans="6:8" ht="12.75">
      <c r="F201" s="33"/>
      <c r="G201" s="33"/>
      <c r="H201" s="33"/>
    </row>
    <row r="202" spans="6:8" ht="12.75">
      <c r="F202" s="33"/>
      <c r="G202" s="33"/>
      <c r="H202" s="33"/>
    </row>
    <row r="203" spans="6:8" ht="12.75">
      <c r="F203" s="33"/>
      <c r="G203" s="33"/>
      <c r="H203" s="33"/>
    </row>
    <row r="204" spans="6:8" ht="12.75">
      <c r="F204" s="33"/>
      <c r="G204" s="33"/>
      <c r="H204" s="33"/>
    </row>
    <row r="205" spans="6:8" ht="12.75">
      <c r="F205" s="33"/>
      <c r="G205" s="33"/>
      <c r="H205" s="33"/>
    </row>
    <row r="206" spans="6:8" ht="12.75">
      <c r="F206" s="33"/>
      <c r="G206" s="33"/>
      <c r="H206" s="33"/>
    </row>
    <row r="207" spans="6:8" ht="12.75">
      <c r="F207" s="33"/>
      <c r="G207" s="33"/>
      <c r="H207" s="33"/>
    </row>
    <row r="208" spans="6:8" ht="12.75">
      <c r="F208" s="33"/>
      <c r="G208" s="33"/>
      <c r="H208" s="33"/>
    </row>
    <row r="209" spans="6:8" ht="12.75">
      <c r="F209" s="33"/>
      <c r="G209" s="33"/>
      <c r="H209" s="33"/>
    </row>
    <row r="210" spans="6:8" ht="12.75">
      <c r="F210" s="33"/>
      <c r="G210" s="33"/>
      <c r="H210" s="33"/>
    </row>
    <row r="211" spans="6:8" ht="12.75">
      <c r="F211" s="33"/>
      <c r="G211" s="33"/>
      <c r="H211" s="33"/>
    </row>
    <row r="212" spans="6:8" ht="12.75">
      <c r="F212" s="33"/>
      <c r="G212" s="33"/>
      <c r="H212" s="33"/>
    </row>
    <row r="213" spans="6:8" ht="12.75">
      <c r="F213" s="33"/>
      <c r="G213" s="33"/>
      <c r="H213" s="33"/>
    </row>
    <row r="214" spans="6:8" ht="12.75">
      <c r="F214" s="33"/>
      <c r="G214" s="33"/>
      <c r="H214" s="33"/>
    </row>
    <row r="215" spans="6:8" ht="12.75">
      <c r="F215" s="33"/>
      <c r="G215" s="33"/>
      <c r="H215" s="33"/>
    </row>
    <row r="216" spans="6:8" ht="12.75">
      <c r="F216" s="33"/>
      <c r="G216" s="33"/>
      <c r="H216" s="33"/>
    </row>
    <row r="217" spans="6:8" ht="12.75">
      <c r="F217" s="33"/>
      <c r="G217" s="33"/>
      <c r="H217" s="33"/>
    </row>
    <row r="218" spans="6:8" ht="12.75">
      <c r="F218" s="33"/>
      <c r="G218" s="33"/>
      <c r="H218" s="33"/>
    </row>
    <row r="219" spans="6:8" ht="12.75">
      <c r="F219" s="33"/>
      <c r="G219" s="33"/>
      <c r="H219" s="33"/>
    </row>
    <row r="220" spans="6:8" ht="12.75">
      <c r="F220" s="33"/>
      <c r="G220" s="33"/>
      <c r="H220" s="33"/>
    </row>
    <row r="221" spans="6:8" ht="12.75">
      <c r="F221" s="33"/>
      <c r="G221" s="33"/>
      <c r="H221" s="33"/>
    </row>
    <row r="222" spans="6:8" ht="12.75">
      <c r="F222" s="33"/>
      <c r="G222" s="33"/>
      <c r="H222" s="33"/>
    </row>
    <row r="223" spans="6:8" ht="12.75">
      <c r="F223" s="33"/>
      <c r="G223" s="33"/>
      <c r="H223" s="33"/>
    </row>
    <row r="224" spans="6:8" ht="12.75">
      <c r="F224" s="33"/>
      <c r="G224" s="33"/>
      <c r="H224" s="33"/>
    </row>
    <row r="225" spans="6:8" ht="12.75">
      <c r="F225" s="33"/>
      <c r="G225" s="33"/>
      <c r="H225" s="33"/>
    </row>
    <row r="226" spans="6:8" ht="12.75">
      <c r="F226" s="33"/>
      <c r="G226" s="33"/>
      <c r="H226" s="33"/>
    </row>
    <row r="227" spans="6:8" ht="12.75">
      <c r="F227" s="33"/>
      <c r="G227" s="33"/>
      <c r="H227" s="33"/>
    </row>
    <row r="228" spans="6:8" ht="12.75">
      <c r="F228" s="33"/>
      <c r="G228" s="33"/>
      <c r="H228" s="33"/>
    </row>
    <row r="229" spans="6:8" ht="12.75">
      <c r="F229" s="33"/>
      <c r="G229" s="33"/>
      <c r="H229" s="33"/>
    </row>
    <row r="230" spans="6:8" ht="12.75">
      <c r="F230" s="33"/>
      <c r="G230" s="33"/>
      <c r="H230" s="33"/>
    </row>
    <row r="231" spans="6:8" ht="12.75">
      <c r="F231" s="33"/>
      <c r="G231" s="33"/>
      <c r="H231" s="33"/>
    </row>
    <row r="232" spans="6:8" ht="12.75">
      <c r="F232" s="33"/>
      <c r="G232" s="33"/>
      <c r="H232" s="33"/>
    </row>
    <row r="233" spans="6:8" ht="12.75">
      <c r="F233" s="33"/>
      <c r="G233" s="33"/>
      <c r="H233" s="33"/>
    </row>
    <row r="234" spans="6:8" ht="12.75">
      <c r="F234" s="33"/>
      <c r="G234" s="33"/>
      <c r="H234" s="33"/>
    </row>
    <row r="235" spans="6:8" ht="12.75">
      <c r="F235" s="33"/>
      <c r="G235" s="33"/>
      <c r="H235" s="33"/>
    </row>
    <row r="236" spans="6:8" ht="12.75">
      <c r="F236" s="33"/>
      <c r="G236" s="33"/>
      <c r="H236" s="33"/>
    </row>
    <row r="237" spans="6:8" ht="12.75">
      <c r="F237" s="33"/>
      <c r="G237" s="33"/>
      <c r="H237" s="33"/>
    </row>
    <row r="238" spans="6:8" ht="12.75">
      <c r="F238" s="33"/>
      <c r="G238" s="33"/>
      <c r="H238" s="33"/>
    </row>
    <row r="239" spans="6:8" ht="12.75">
      <c r="F239" s="33"/>
      <c r="G239" s="33"/>
      <c r="H239" s="33"/>
    </row>
    <row r="240" spans="6:8" ht="12.75">
      <c r="F240" s="33"/>
      <c r="G240" s="33"/>
      <c r="H240" s="33"/>
    </row>
    <row r="241" spans="6:8" ht="12.75">
      <c r="F241" s="33"/>
      <c r="G241" s="33"/>
      <c r="H241" s="33"/>
    </row>
    <row r="242" spans="6:8" ht="12.75">
      <c r="F242" s="33"/>
      <c r="G242" s="33"/>
      <c r="H242" s="33"/>
    </row>
    <row r="243" spans="6:8" ht="12.75">
      <c r="F243" s="33"/>
      <c r="G243" s="33"/>
      <c r="H243" s="33"/>
    </row>
    <row r="244" spans="6:8" ht="12.75">
      <c r="F244" s="33"/>
      <c r="G244" s="33"/>
      <c r="H244" s="33"/>
    </row>
    <row r="245" spans="6:8" ht="12.75">
      <c r="F245" s="33"/>
      <c r="G245" s="33"/>
      <c r="H245" s="33"/>
    </row>
    <row r="246" spans="6:8" ht="12.75">
      <c r="F246" s="33"/>
      <c r="G246" s="33"/>
      <c r="H246" s="33"/>
    </row>
    <row r="247" spans="6:8" ht="12.75">
      <c r="F247" s="33"/>
      <c r="G247" s="33"/>
      <c r="H247" s="33"/>
    </row>
    <row r="248" spans="6:8" ht="12.75">
      <c r="F248" s="33"/>
      <c r="G248" s="33"/>
      <c r="H248" s="33"/>
    </row>
    <row r="249" spans="6:8" ht="12.75">
      <c r="F249" s="33"/>
      <c r="G249" s="33"/>
      <c r="H249" s="33"/>
    </row>
    <row r="250" spans="6:8" ht="12.75">
      <c r="F250" s="33"/>
      <c r="G250" s="33"/>
      <c r="H250" s="33"/>
    </row>
    <row r="251" spans="6:8" ht="12.75">
      <c r="F251" s="33"/>
      <c r="G251" s="33"/>
      <c r="H251" s="33"/>
    </row>
    <row r="252" spans="6:8" ht="12.75">
      <c r="F252" s="33"/>
      <c r="G252" s="33"/>
      <c r="H252" s="33"/>
    </row>
    <row r="253" spans="6:8" ht="12.75">
      <c r="F253" s="33"/>
      <c r="G253" s="33"/>
      <c r="H253" s="33"/>
    </row>
    <row r="254" spans="6:8" ht="12.75">
      <c r="F254" s="33"/>
      <c r="G254" s="33"/>
      <c r="H254" s="33"/>
    </row>
    <row r="255" spans="6:8" ht="12.75">
      <c r="F255" s="33"/>
      <c r="G255" s="33"/>
      <c r="H255" s="33"/>
    </row>
    <row r="256" spans="6:8" ht="12.75">
      <c r="F256" s="33"/>
      <c r="G256" s="33"/>
      <c r="H256" s="33"/>
    </row>
    <row r="257" spans="6:8" ht="12.75">
      <c r="F257" s="33"/>
      <c r="G257" s="33"/>
      <c r="H257" s="33"/>
    </row>
    <row r="258" spans="6:8" ht="12.75">
      <c r="F258" s="33"/>
      <c r="G258" s="33"/>
      <c r="H258" s="33"/>
    </row>
    <row r="259" spans="6:8" ht="12.75">
      <c r="F259" s="33"/>
      <c r="G259" s="33"/>
      <c r="H259" s="33"/>
    </row>
    <row r="260" spans="6:8" ht="12.75">
      <c r="F260" s="33"/>
      <c r="G260" s="33"/>
      <c r="H260" s="33"/>
    </row>
    <row r="261" spans="6:8" ht="12.75">
      <c r="F261" s="33"/>
      <c r="G261" s="33"/>
      <c r="H261" s="33"/>
    </row>
    <row r="262" spans="6:8" ht="12.75">
      <c r="F262" s="33"/>
      <c r="G262" s="33"/>
      <c r="H262" s="33"/>
    </row>
    <row r="263" spans="6:8" ht="12.75">
      <c r="F263" s="33"/>
      <c r="G263" s="33"/>
      <c r="H263" s="33"/>
    </row>
    <row r="264" spans="6:8" ht="12.75">
      <c r="F264" s="33"/>
      <c r="G264" s="33"/>
      <c r="H264" s="33"/>
    </row>
    <row r="265" spans="6:8" ht="12.75">
      <c r="F265" s="33"/>
      <c r="G265" s="33"/>
      <c r="H265" s="33"/>
    </row>
    <row r="266" spans="6:8" ht="12.75">
      <c r="F266" s="33"/>
      <c r="G266" s="33"/>
      <c r="H266" s="33"/>
    </row>
    <row r="267" spans="6:8" ht="12.75">
      <c r="F267" s="33"/>
      <c r="G267" s="33"/>
      <c r="H267" s="33"/>
    </row>
    <row r="268" spans="6:8" ht="12.75">
      <c r="F268" s="33"/>
      <c r="G268" s="33"/>
      <c r="H268" s="33"/>
    </row>
    <row r="269" spans="6:8" ht="12.75">
      <c r="F269" s="33"/>
      <c r="G269" s="33"/>
      <c r="H269" s="33"/>
    </row>
    <row r="270" spans="6:8" ht="12.75">
      <c r="F270" s="33"/>
      <c r="G270" s="33"/>
      <c r="H270" s="33"/>
    </row>
    <row r="271" spans="6:8" ht="12.75">
      <c r="F271" s="33"/>
      <c r="G271" s="33"/>
      <c r="H271" s="33"/>
    </row>
    <row r="272" spans="6:8" ht="12.75">
      <c r="F272" s="33"/>
      <c r="G272" s="33"/>
      <c r="H272" s="33"/>
    </row>
    <row r="273" spans="6:8" ht="12.75">
      <c r="F273" s="33"/>
      <c r="G273" s="33"/>
      <c r="H273" s="33"/>
    </row>
    <row r="274" spans="6:8" ht="12.75">
      <c r="F274" s="33"/>
      <c r="G274" s="33"/>
      <c r="H274" s="33"/>
    </row>
    <row r="275" spans="6:8" ht="12.75">
      <c r="F275" s="33"/>
      <c r="G275" s="33"/>
      <c r="H275" s="33"/>
    </row>
    <row r="276" spans="6:8" ht="12.75">
      <c r="F276" s="33"/>
      <c r="G276" s="33"/>
      <c r="H276" s="33"/>
    </row>
    <row r="277" spans="6:8" ht="12.75">
      <c r="F277" s="33"/>
      <c r="G277" s="33"/>
      <c r="H277" s="33"/>
    </row>
    <row r="278" spans="6:8" ht="12.75">
      <c r="F278" s="33"/>
      <c r="G278" s="33"/>
      <c r="H278" s="33"/>
    </row>
    <row r="279" spans="6:8" ht="12.75">
      <c r="F279" s="33"/>
      <c r="G279" s="33"/>
      <c r="H279" s="33"/>
    </row>
    <row r="280" spans="6:8" ht="12.75">
      <c r="F280" s="33"/>
      <c r="G280" s="33"/>
      <c r="H280" s="33"/>
    </row>
    <row r="281" spans="6:8" ht="12.75">
      <c r="F281" s="33"/>
      <c r="G281" s="33"/>
      <c r="H281" s="33"/>
    </row>
    <row r="282" spans="6:8" ht="12.75">
      <c r="F282" s="33"/>
      <c r="G282" s="33"/>
      <c r="H282" s="33"/>
    </row>
    <row r="283" spans="6:8" ht="12.75">
      <c r="F283" s="33"/>
      <c r="G283" s="33"/>
      <c r="H283" s="33"/>
    </row>
    <row r="284" spans="6:8" ht="12.75">
      <c r="F284" s="33"/>
      <c r="G284" s="33"/>
      <c r="H284" s="33"/>
    </row>
    <row r="285" spans="6:8" ht="12.75">
      <c r="F285" s="33"/>
      <c r="G285" s="33"/>
      <c r="H285" s="33"/>
    </row>
    <row r="286" spans="6:8" ht="12.75">
      <c r="F286" s="33"/>
      <c r="G286" s="33"/>
      <c r="H286" s="33"/>
    </row>
    <row r="287" spans="6:8" ht="12.75">
      <c r="F287" s="33"/>
      <c r="G287" s="33"/>
      <c r="H287" s="33"/>
    </row>
    <row r="288" spans="6:8" ht="12.75">
      <c r="F288" s="33"/>
      <c r="G288" s="33"/>
      <c r="H288" s="33"/>
    </row>
    <row r="289" spans="6:8" ht="12.75">
      <c r="F289" s="33"/>
      <c r="G289" s="33"/>
      <c r="H289" s="33"/>
    </row>
    <row r="290" spans="6:8" ht="12.75">
      <c r="F290" s="33"/>
      <c r="G290" s="33"/>
      <c r="H290" s="33"/>
    </row>
    <row r="291" spans="6:8" ht="12.75">
      <c r="F291" s="33"/>
      <c r="G291" s="33"/>
      <c r="H291" s="33"/>
    </row>
    <row r="292" spans="6:8" ht="12.75">
      <c r="F292" s="33"/>
      <c r="G292" s="33"/>
      <c r="H292" s="33"/>
    </row>
    <row r="293" spans="6:8" ht="12.75">
      <c r="F293" s="33"/>
      <c r="G293" s="33"/>
      <c r="H293" s="33"/>
    </row>
    <row r="294" spans="6:8" ht="12.75">
      <c r="F294" s="33"/>
      <c r="G294" s="33"/>
      <c r="H294" s="33"/>
    </row>
    <row r="295" spans="6:8" ht="12.75">
      <c r="F295" s="33"/>
      <c r="G295" s="33"/>
      <c r="H295" s="33"/>
    </row>
    <row r="296" spans="6:8" ht="12.75">
      <c r="F296" s="33"/>
      <c r="G296" s="33"/>
      <c r="H296" s="33"/>
    </row>
    <row r="297" spans="6:8" ht="12.75">
      <c r="F297" s="33"/>
      <c r="G297" s="33"/>
      <c r="H297" s="33"/>
    </row>
    <row r="298" spans="6:8" ht="12.75">
      <c r="F298" s="33"/>
      <c r="G298" s="33"/>
      <c r="H298" s="33"/>
    </row>
    <row r="299" spans="6:8" ht="12.75">
      <c r="F299" s="33"/>
      <c r="G299" s="33"/>
      <c r="H299" s="33"/>
    </row>
    <row r="300" spans="6:8" ht="12.75">
      <c r="F300" s="33"/>
      <c r="G300" s="33"/>
      <c r="H300" s="33"/>
    </row>
    <row r="301" spans="6:8" ht="12.75">
      <c r="F301" s="33"/>
      <c r="G301" s="33"/>
      <c r="H301" s="33"/>
    </row>
    <row r="302" spans="6:8" ht="12.75">
      <c r="F302" s="33"/>
      <c r="G302" s="33"/>
      <c r="H302" s="33"/>
    </row>
    <row r="303" spans="6:8" ht="12.75">
      <c r="F303" s="33"/>
      <c r="G303" s="33"/>
      <c r="H303" s="33"/>
    </row>
    <row r="304" spans="6:8" ht="12.75">
      <c r="F304" s="33"/>
      <c r="G304" s="33"/>
      <c r="H304" s="33"/>
    </row>
    <row r="305" spans="6:8" ht="12.75">
      <c r="F305" s="33"/>
      <c r="G305" s="33"/>
      <c r="H305" s="33"/>
    </row>
    <row r="306" spans="6:8" ht="12.75">
      <c r="F306" s="33"/>
      <c r="G306" s="33"/>
      <c r="H306" s="33"/>
    </row>
    <row r="307" spans="6:8" ht="12.75">
      <c r="F307" s="33"/>
      <c r="G307" s="33"/>
      <c r="H307" s="33"/>
    </row>
    <row r="308" spans="6:8" ht="12.75">
      <c r="F308" s="33"/>
      <c r="G308" s="33"/>
      <c r="H308" s="33"/>
    </row>
    <row r="309" spans="6:8" ht="12.75">
      <c r="F309" s="33"/>
      <c r="G309" s="33"/>
      <c r="H309" s="33"/>
    </row>
    <row r="310" spans="6:8" ht="12.75">
      <c r="F310" s="33"/>
      <c r="G310" s="33"/>
      <c r="H310" s="33"/>
    </row>
    <row r="311" spans="6:8" ht="12.75">
      <c r="F311" s="33"/>
      <c r="G311" s="33"/>
      <c r="H311" s="33"/>
    </row>
    <row r="312" spans="6:8" ht="12.75">
      <c r="F312" s="33"/>
      <c r="G312" s="33"/>
      <c r="H312" s="33"/>
    </row>
    <row r="313" spans="6:8" ht="12.75">
      <c r="F313" s="33"/>
      <c r="G313" s="33"/>
      <c r="H313" s="33"/>
    </row>
    <row r="314" spans="6:8" ht="12.75">
      <c r="F314" s="33"/>
      <c r="G314" s="33"/>
      <c r="H314" s="33"/>
    </row>
    <row r="315" spans="6:8" ht="12.75">
      <c r="F315" s="33"/>
      <c r="G315" s="33"/>
      <c r="H315" s="33"/>
    </row>
    <row r="316" spans="6:8" ht="12.75">
      <c r="F316" s="33"/>
      <c r="G316" s="33"/>
      <c r="H316" s="33"/>
    </row>
    <row r="317" spans="6:8" ht="12.75">
      <c r="F317" s="33"/>
      <c r="G317" s="33"/>
      <c r="H317" s="33"/>
    </row>
    <row r="318" spans="6:8" ht="12.75">
      <c r="F318" s="33"/>
      <c r="G318" s="33"/>
      <c r="H318" s="33"/>
    </row>
    <row r="319" spans="6:8" ht="12.75">
      <c r="F319" s="33"/>
      <c r="G319" s="33"/>
      <c r="H319" s="33"/>
    </row>
    <row r="320" spans="6:8" ht="12.75">
      <c r="F320" s="33"/>
      <c r="G320" s="33"/>
      <c r="H320" s="33"/>
    </row>
    <row r="321" spans="6:8" ht="12.75">
      <c r="F321" s="33"/>
      <c r="G321" s="33"/>
      <c r="H321" s="33"/>
    </row>
    <row r="322" spans="6:8" ht="12.75">
      <c r="F322" s="33"/>
      <c r="G322" s="33"/>
      <c r="H322" s="33"/>
    </row>
    <row r="323" spans="6:8" ht="12.75">
      <c r="F323" s="33"/>
      <c r="G323" s="33"/>
      <c r="H323" s="33"/>
    </row>
    <row r="324" spans="6:8" ht="12.75">
      <c r="F324" s="33"/>
      <c r="G324" s="33"/>
      <c r="H324" s="33"/>
    </row>
    <row r="325" spans="6:8" ht="12.75">
      <c r="F325" s="33"/>
      <c r="G325" s="33"/>
      <c r="H325" s="33"/>
    </row>
    <row r="326" spans="6:8" ht="12.75">
      <c r="F326" s="33"/>
      <c r="G326" s="33"/>
      <c r="H326" s="33"/>
    </row>
    <row r="327" spans="6:8" ht="12.75">
      <c r="F327" s="33"/>
      <c r="G327" s="33"/>
      <c r="H327" s="33"/>
    </row>
    <row r="328" spans="6:8" ht="12.75">
      <c r="F328" s="33"/>
      <c r="G328" s="33"/>
      <c r="H328" s="33"/>
    </row>
    <row r="329" spans="6:8" ht="12.75">
      <c r="F329" s="33"/>
      <c r="G329" s="33"/>
      <c r="H329" s="33"/>
    </row>
    <row r="330" spans="6:8" ht="12.75">
      <c r="F330" s="33"/>
      <c r="G330" s="33"/>
      <c r="H330" s="33"/>
    </row>
    <row r="331" spans="6:8" ht="12.75">
      <c r="F331" s="33"/>
      <c r="G331" s="33"/>
      <c r="H331" s="33"/>
    </row>
    <row r="332" spans="6:8" ht="12.75">
      <c r="F332" s="33"/>
      <c r="G332" s="33"/>
      <c r="H332" s="33"/>
    </row>
    <row r="333" spans="6:8" ht="12.75">
      <c r="F333" s="33"/>
      <c r="G333" s="33"/>
      <c r="H333" s="33"/>
    </row>
    <row r="334" spans="6:8" ht="12.75">
      <c r="F334" s="33"/>
      <c r="G334" s="33"/>
      <c r="H334" s="33"/>
    </row>
    <row r="335" spans="6:8" ht="12.75">
      <c r="F335" s="33"/>
      <c r="G335" s="33"/>
      <c r="H335" s="33"/>
    </row>
    <row r="336" spans="6:8" ht="12.75">
      <c r="F336" s="33"/>
      <c r="G336" s="33"/>
      <c r="H336" s="33"/>
    </row>
    <row r="337" spans="6:8" ht="12.75">
      <c r="F337" s="33"/>
      <c r="G337" s="33"/>
      <c r="H337" s="33"/>
    </row>
    <row r="338" spans="6:8" ht="12.75">
      <c r="F338" s="33"/>
      <c r="G338" s="33"/>
      <c r="H338" s="33"/>
    </row>
    <row r="339" spans="6:8" ht="12.75">
      <c r="F339" s="33"/>
      <c r="G339" s="33"/>
      <c r="H339" s="33"/>
    </row>
    <row r="340" spans="6:8" ht="12.75">
      <c r="F340" s="33"/>
      <c r="G340" s="33"/>
      <c r="H340" s="33"/>
    </row>
    <row r="341" spans="6:8" ht="12.75">
      <c r="F341" s="33"/>
      <c r="G341" s="33"/>
      <c r="H341" s="33"/>
    </row>
    <row r="342" spans="6:8" ht="12.75">
      <c r="F342" s="33"/>
      <c r="G342" s="33"/>
      <c r="H342" s="33"/>
    </row>
    <row r="343" spans="6:8" ht="12.75">
      <c r="F343" s="33"/>
      <c r="G343" s="33"/>
      <c r="H343" s="33"/>
    </row>
    <row r="344" spans="6:8" ht="12.75">
      <c r="F344" s="33"/>
      <c r="G344" s="33"/>
      <c r="H344" s="33"/>
    </row>
    <row r="345" spans="6:8" ht="12.75">
      <c r="F345" s="33"/>
      <c r="G345" s="33"/>
      <c r="H345" s="33"/>
    </row>
    <row r="346" spans="6:8" ht="12.75">
      <c r="F346" s="33"/>
      <c r="G346" s="33"/>
      <c r="H346" s="33"/>
    </row>
    <row r="347" spans="6:8" ht="12.75">
      <c r="F347" s="33"/>
      <c r="G347" s="33"/>
      <c r="H347" s="33"/>
    </row>
    <row r="348" spans="6:8" ht="12.75">
      <c r="F348" s="33"/>
      <c r="G348" s="33"/>
      <c r="H348" s="33"/>
    </row>
    <row r="349" spans="6:8" ht="12.75">
      <c r="F349" s="33"/>
      <c r="G349" s="33"/>
      <c r="H349" s="33"/>
    </row>
    <row r="350" spans="6:8" ht="12.75">
      <c r="F350" s="33"/>
      <c r="G350" s="33"/>
      <c r="H350" s="33"/>
    </row>
    <row r="351" spans="6:8" ht="12.75">
      <c r="F351" s="33"/>
      <c r="G351" s="33"/>
      <c r="H351" s="33"/>
    </row>
    <row r="352" spans="6:8" ht="12.75">
      <c r="F352" s="33"/>
      <c r="G352" s="33"/>
      <c r="H352" s="33"/>
    </row>
    <row r="353" spans="6:8" ht="12.75">
      <c r="F353" s="33"/>
      <c r="G353" s="33"/>
      <c r="H353" s="33"/>
    </row>
    <row r="354" spans="6:8" ht="12.75">
      <c r="F354" s="33"/>
      <c r="G354" s="33"/>
      <c r="H354" s="33"/>
    </row>
    <row r="355" spans="6:8" ht="12.75">
      <c r="F355" s="33"/>
      <c r="G355" s="33"/>
      <c r="H355" s="33"/>
    </row>
    <row r="356" spans="6:8" ht="12.75">
      <c r="F356" s="33"/>
      <c r="G356" s="33"/>
      <c r="H356" s="33"/>
    </row>
    <row r="357" spans="6:8" ht="12.75">
      <c r="F357" s="33"/>
      <c r="G357" s="33"/>
      <c r="H357" s="33"/>
    </row>
    <row r="358" spans="6:8" ht="12.75">
      <c r="F358" s="33"/>
      <c r="G358" s="33"/>
      <c r="H358" s="33"/>
    </row>
    <row r="359" spans="6:8" ht="12.75">
      <c r="F359" s="33"/>
      <c r="G359" s="33"/>
      <c r="H359" s="33"/>
    </row>
    <row r="360" spans="6:8" ht="12.75">
      <c r="F360" s="33"/>
      <c r="G360" s="33"/>
      <c r="H360" s="33"/>
    </row>
    <row r="361" spans="6:8" ht="12.75">
      <c r="F361" s="33"/>
      <c r="G361" s="33"/>
      <c r="H361" s="33"/>
    </row>
    <row r="362" spans="6:8" ht="12.75">
      <c r="F362" s="33"/>
      <c r="G362" s="33"/>
      <c r="H362" s="33"/>
    </row>
    <row r="363" spans="6:8" ht="12.75">
      <c r="F363" s="33"/>
      <c r="G363" s="33"/>
      <c r="H363" s="33"/>
    </row>
    <row r="364" spans="6:8" ht="12.75">
      <c r="F364" s="33"/>
      <c r="G364" s="33"/>
      <c r="H364" s="33"/>
    </row>
    <row r="365" spans="6:8" ht="12.75">
      <c r="F365" s="33"/>
      <c r="G365" s="33"/>
      <c r="H365" s="33"/>
    </row>
    <row r="366" spans="6:8" ht="12.75">
      <c r="F366" s="33"/>
      <c r="G366" s="33"/>
      <c r="H366" s="33"/>
    </row>
    <row r="367" spans="6:8" ht="12.75">
      <c r="F367" s="33"/>
      <c r="G367" s="33"/>
      <c r="H367" s="33"/>
    </row>
    <row r="368" spans="6:8" ht="12.75">
      <c r="F368" s="33"/>
      <c r="G368" s="33"/>
      <c r="H368" s="33"/>
    </row>
    <row r="369" spans="6:8" ht="12.75">
      <c r="F369" s="33"/>
      <c r="G369" s="33"/>
      <c r="H369" s="33"/>
    </row>
    <row r="370" spans="6:8" ht="12.75">
      <c r="F370" s="33"/>
      <c r="G370" s="33"/>
      <c r="H370" s="33"/>
    </row>
    <row r="371" spans="6:8" ht="12.75">
      <c r="F371" s="33"/>
      <c r="G371" s="33"/>
      <c r="H371" s="33"/>
    </row>
    <row r="372" spans="6:8" ht="12.75">
      <c r="F372" s="33"/>
      <c r="G372" s="33"/>
      <c r="H372" s="33"/>
    </row>
    <row r="373" spans="6:8" ht="12.75">
      <c r="F373" s="33"/>
      <c r="G373" s="33"/>
      <c r="H373" s="33"/>
    </row>
    <row r="374" spans="6:8" ht="12.75">
      <c r="F374" s="33"/>
      <c r="G374" s="33"/>
      <c r="H374" s="33"/>
    </row>
    <row r="375" spans="6:8" ht="12.75">
      <c r="F375" s="33"/>
      <c r="G375" s="33"/>
      <c r="H375" s="33"/>
    </row>
    <row r="376" spans="6:8" ht="12.75">
      <c r="F376" s="33"/>
      <c r="G376" s="33"/>
      <c r="H376" s="33"/>
    </row>
    <row r="377" spans="6:8" ht="12.75">
      <c r="F377" s="33"/>
      <c r="G377" s="33"/>
      <c r="H377" s="33"/>
    </row>
    <row r="378" spans="6:8" ht="12.75">
      <c r="F378" s="33"/>
      <c r="G378" s="33"/>
      <c r="H378" s="33"/>
    </row>
    <row r="379" spans="6:8" ht="12.75">
      <c r="F379" s="33"/>
      <c r="G379" s="33"/>
      <c r="H379" s="33"/>
    </row>
    <row r="380" spans="6:8" ht="12.75">
      <c r="F380" s="33"/>
      <c r="G380" s="33"/>
      <c r="H380" s="33"/>
    </row>
    <row r="381" spans="6:8" ht="12.75">
      <c r="F381" s="33"/>
      <c r="G381" s="33"/>
      <c r="H381" s="33"/>
    </row>
    <row r="382" spans="6:8" ht="12.75">
      <c r="F382" s="33"/>
      <c r="G382" s="33"/>
      <c r="H382" s="33"/>
    </row>
    <row r="383" spans="6:8" ht="12.75">
      <c r="F383" s="33"/>
      <c r="G383" s="33"/>
      <c r="H383" s="33"/>
    </row>
    <row r="384" spans="6:8" ht="12.75">
      <c r="F384" s="33"/>
      <c r="G384" s="33"/>
      <c r="H384" s="33"/>
    </row>
    <row r="385" spans="6:8" ht="12.75">
      <c r="F385" s="33"/>
      <c r="G385" s="33"/>
      <c r="H385" s="33"/>
    </row>
    <row r="386" spans="6:8" ht="12.75">
      <c r="F386" s="33"/>
      <c r="G386" s="33"/>
      <c r="H386" s="33"/>
    </row>
    <row r="387" spans="6:8" ht="12.75">
      <c r="F387" s="33"/>
      <c r="G387" s="33"/>
      <c r="H387" s="33"/>
    </row>
    <row r="388" spans="6:8" ht="12.75">
      <c r="F388" s="33"/>
      <c r="G388" s="33"/>
      <c r="H388" s="33"/>
    </row>
    <row r="389" spans="6:8" ht="12.75">
      <c r="F389" s="33"/>
      <c r="G389" s="33"/>
      <c r="H389" s="33"/>
    </row>
    <row r="390" spans="6:8" ht="12.75">
      <c r="F390" s="33"/>
      <c r="G390" s="33"/>
      <c r="H390" s="33"/>
    </row>
    <row r="391" spans="6:8" ht="12.75">
      <c r="F391" s="33"/>
      <c r="G391" s="33"/>
      <c r="H391" s="33"/>
    </row>
    <row r="392" spans="6:8" ht="12.75">
      <c r="F392" s="33"/>
      <c r="G392" s="33"/>
      <c r="H392" s="33"/>
    </row>
    <row r="393" spans="6:8" ht="12.75">
      <c r="F393" s="33"/>
      <c r="G393" s="33"/>
      <c r="H393" s="33"/>
    </row>
    <row r="394" spans="6:8" ht="12.75">
      <c r="F394" s="33"/>
      <c r="G394" s="33"/>
      <c r="H394" s="33"/>
    </row>
    <row r="395" spans="6:8" ht="12.75">
      <c r="F395" s="33"/>
      <c r="G395" s="33"/>
      <c r="H395" s="33"/>
    </row>
    <row r="396" spans="6:8" ht="12.75">
      <c r="F396" s="33"/>
      <c r="G396" s="33"/>
      <c r="H396" s="33"/>
    </row>
    <row r="397" spans="6:8" ht="12.75">
      <c r="F397" s="33"/>
      <c r="G397" s="33"/>
      <c r="H397" s="33"/>
    </row>
    <row r="398" spans="6:8" ht="12.75">
      <c r="F398" s="33"/>
      <c r="G398" s="33"/>
      <c r="H398" s="33"/>
    </row>
    <row r="399" spans="6:8" ht="12.75">
      <c r="F399" s="33"/>
      <c r="G399" s="33"/>
      <c r="H399" s="33"/>
    </row>
    <row r="400" spans="6:8" ht="12.75">
      <c r="F400" s="33"/>
      <c r="G400" s="33"/>
      <c r="H400" s="33"/>
    </row>
    <row r="401" spans="6:8" ht="12.75">
      <c r="F401" s="33"/>
      <c r="G401" s="33"/>
      <c r="H401" s="33"/>
    </row>
    <row r="402" spans="6:8" ht="12.75">
      <c r="F402" s="33"/>
      <c r="G402" s="33"/>
      <c r="H402" s="33"/>
    </row>
    <row r="403" spans="6:8" ht="12.75">
      <c r="F403" s="33"/>
      <c r="G403" s="33"/>
      <c r="H403" s="33"/>
    </row>
    <row r="404" spans="6:8" ht="12.75">
      <c r="F404" s="33"/>
      <c r="G404" s="33"/>
      <c r="H404" s="33"/>
    </row>
    <row r="405" spans="6:8" ht="12.75">
      <c r="F405" s="33"/>
      <c r="G405" s="33"/>
      <c r="H405" s="33"/>
    </row>
    <row r="406" spans="6:8" ht="12.75">
      <c r="F406" s="33"/>
      <c r="G406" s="33"/>
      <c r="H406" s="33"/>
    </row>
    <row r="407" spans="6:8" ht="12.75">
      <c r="F407" s="33"/>
      <c r="G407" s="33"/>
      <c r="H407" s="33"/>
    </row>
    <row r="408" spans="6:8" ht="12.75">
      <c r="F408" s="33"/>
      <c r="G408" s="33"/>
      <c r="H408" s="33"/>
    </row>
    <row r="409" spans="6:8" ht="12.75">
      <c r="F409" s="33"/>
      <c r="G409" s="33"/>
      <c r="H409" s="33"/>
    </row>
    <row r="410" spans="6:8" ht="12.75">
      <c r="F410" s="33"/>
      <c r="G410" s="33"/>
      <c r="H410" s="33"/>
    </row>
    <row r="411" spans="6:8" ht="12.75">
      <c r="F411" s="33"/>
      <c r="G411" s="33"/>
      <c r="H411" s="33"/>
    </row>
    <row r="412" spans="6:8" ht="12.75">
      <c r="F412" s="33"/>
      <c r="G412" s="33"/>
      <c r="H412" s="33"/>
    </row>
    <row r="413" spans="6:8" ht="12.75">
      <c r="F413" s="33"/>
      <c r="G413" s="33"/>
      <c r="H413" s="33"/>
    </row>
    <row r="414" spans="6:8" ht="12.75">
      <c r="F414" s="33"/>
      <c r="G414" s="33"/>
      <c r="H414" s="33"/>
    </row>
    <row r="415" spans="6:8" ht="12.75">
      <c r="F415" s="33"/>
      <c r="G415" s="33"/>
      <c r="H415" s="33"/>
    </row>
    <row r="416" spans="6:8" ht="12.75">
      <c r="F416" s="33"/>
      <c r="G416" s="33"/>
      <c r="H416" s="33"/>
    </row>
    <row r="417" spans="6:8" ht="12.75">
      <c r="F417" s="33"/>
      <c r="G417" s="33"/>
      <c r="H417" s="33"/>
    </row>
    <row r="418" spans="6:8" ht="12.75">
      <c r="F418" s="33"/>
      <c r="G418" s="33"/>
      <c r="H418" s="33"/>
    </row>
    <row r="419" spans="6:8" ht="12.75">
      <c r="F419" s="33"/>
      <c r="G419" s="33"/>
      <c r="H419" s="33"/>
    </row>
    <row r="420" spans="6:8" ht="12.75">
      <c r="F420" s="33"/>
      <c r="G420" s="33"/>
      <c r="H420" s="33"/>
    </row>
    <row r="421" spans="6:8" ht="12.75">
      <c r="F421" s="33"/>
      <c r="G421" s="33"/>
      <c r="H421" s="33"/>
    </row>
    <row r="422" spans="6:8" ht="12.75">
      <c r="F422" s="33"/>
      <c r="G422" s="33"/>
      <c r="H422" s="33"/>
    </row>
    <row r="423" spans="6:8" ht="12.75">
      <c r="F423" s="33"/>
      <c r="G423" s="33"/>
      <c r="H423" s="33"/>
    </row>
    <row r="424" spans="6:8" ht="12.75">
      <c r="F424" s="33"/>
      <c r="G424" s="33"/>
      <c r="H424" s="33"/>
    </row>
    <row r="425" spans="6:8" ht="12.75">
      <c r="F425" s="33"/>
      <c r="G425" s="33"/>
      <c r="H425" s="33"/>
    </row>
    <row r="426" spans="6:8" ht="12.75">
      <c r="F426" s="33"/>
      <c r="G426" s="33"/>
      <c r="H426" s="33"/>
    </row>
    <row r="427" spans="6:8" ht="12.75">
      <c r="F427" s="33"/>
      <c r="G427" s="33"/>
      <c r="H427" s="33"/>
    </row>
    <row r="428" spans="6:8" ht="12.75">
      <c r="F428" s="33"/>
      <c r="G428" s="33"/>
      <c r="H428" s="33"/>
    </row>
    <row r="429" spans="6:8" ht="12.75">
      <c r="F429" s="33"/>
      <c r="G429" s="33"/>
      <c r="H429" s="33"/>
    </row>
    <row r="430" spans="6:8" ht="12.75">
      <c r="F430" s="33"/>
      <c r="G430" s="33"/>
      <c r="H430" s="33"/>
    </row>
    <row r="431" spans="6:8" ht="12.75">
      <c r="F431" s="33"/>
      <c r="G431" s="33"/>
      <c r="H431" s="33"/>
    </row>
    <row r="432" spans="6:8" ht="12.75">
      <c r="F432" s="33"/>
      <c r="G432" s="33"/>
      <c r="H432" s="33"/>
    </row>
    <row r="433" spans="6:8" ht="12.75">
      <c r="F433" s="33"/>
      <c r="G433" s="33"/>
      <c r="H433" s="33"/>
    </row>
    <row r="434" spans="6:8" ht="12.75">
      <c r="F434" s="33"/>
      <c r="G434" s="33"/>
      <c r="H434" s="33"/>
    </row>
    <row r="435" spans="6:8" ht="12.75">
      <c r="F435" s="33"/>
      <c r="G435" s="33"/>
      <c r="H435" s="33"/>
    </row>
    <row r="436" spans="6:8" ht="12.75">
      <c r="F436" s="33"/>
      <c r="G436" s="33"/>
      <c r="H436" s="33"/>
    </row>
    <row r="437" spans="6:8" ht="12.75">
      <c r="F437" s="33"/>
      <c r="G437" s="33"/>
      <c r="H437" s="33"/>
    </row>
    <row r="438" spans="6:8" ht="12.75">
      <c r="F438" s="33"/>
      <c r="G438" s="33"/>
      <c r="H438" s="33"/>
    </row>
    <row r="439" spans="6:8" ht="12.75">
      <c r="F439" s="33"/>
      <c r="G439" s="33"/>
      <c r="H439" s="33"/>
    </row>
    <row r="440" spans="6:8" ht="12.75">
      <c r="F440" s="33"/>
      <c r="G440" s="33"/>
      <c r="H440" s="33"/>
    </row>
    <row r="441" spans="6:8" ht="12.75">
      <c r="F441" s="33"/>
      <c r="G441" s="33"/>
      <c r="H441" s="33"/>
    </row>
    <row r="442" spans="6:8" ht="12.75">
      <c r="F442" s="33"/>
      <c r="G442" s="33"/>
      <c r="H442" s="33"/>
    </row>
    <row r="443" spans="6:8" ht="12.75">
      <c r="F443" s="33"/>
      <c r="G443" s="33"/>
      <c r="H443" s="33"/>
    </row>
    <row r="444" spans="6:8" ht="12.75">
      <c r="F444" s="33"/>
      <c r="G444" s="33"/>
      <c r="H444" s="33"/>
    </row>
    <row r="445" spans="6:8" ht="12.75">
      <c r="F445" s="33"/>
      <c r="G445" s="33"/>
      <c r="H445" s="33"/>
    </row>
    <row r="446" spans="6:8" ht="12.75">
      <c r="F446" s="33"/>
      <c r="G446" s="33"/>
      <c r="H446" s="33"/>
    </row>
    <row r="447" spans="6:8" ht="12.75">
      <c r="F447" s="33"/>
      <c r="G447" s="33"/>
      <c r="H447" s="33"/>
    </row>
    <row r="448" spans="6:8" ht="12.75">
      <c r="F448" s="33"/>
      <c r="G448" s="33"/>
      <c r="H448" s="33"/>
    </row>
    <row r="449" spans="6:8" ht="12.75">
      <c r="F449" s="33"/>
      <c r="G449" s="33"/>
      <c r="H449" s="33"/>
    </row>
    <row r="450" spans="6:8" ht="12.75">
      <c r="F450" s="33"/>
      <c r="G450" s="33"/>
      <c r="H450" s="33"/>
    </row>
    <row r="451" spans="6:8" ht="12.75">
      <c r="F451" s="33"/>
      <c r="G451" s="33"/>
      <c r="H451" s="33"/>
    </row>
    <row r="452" spans="6:8" ht="12.75">
      <c r="F452" s="33"/>
      <c r="G452" s="33"/>
      <c r="H452" s="33"/>
    </row>
    <row r="453" spans="6:8" ht="12.75">
      <c r="F453" s="33"/>
      <c r="G453" s="33"/>
      <c r="H453" s="33"/>
    </row>
    <row r="454" spans="6:8" ht="12.75">
      <c r="F454" s="33"/>
      <c r="G454" s="33"/>
      <c r="H454" s="33"/>
    </row>
    <row r="455" spans="6:8" ht="12.75">
      <c r="F455" s="33"/>
      <c r="G455" s="33"/>
      <c r="H455" s="33"/>
    </row>
    <row r="456" spans="6:8" ht="12.75">
      <c r="F456" s="33"/>
      <c r="G456" s="33"/>
      <c r="H456" s="33"/>
    </row>
    <row r="457" spans="6:8" ht="12.75">
      <c r="F457" s="33"/>
      <c r="G457" s="33"/>
      <c r="H457" s="33"/>
    </row>
    <row r="458" spans="6:8" ht="12.75">
      <c r="F458" s="33"/>
      <c r="G458" s="33"/>
      <c r="H458" s="33"/>
    </row>
    <row r="459" spans="6:8" ht="12.75">
      <c r="F459" s="33"/>
      <c r="G459" s="33"/>
      <c r="H459" s="33"/>
    </row>
    <row r="460" spans="6:8" ht="12.75">
      <c r="F460" s="33"/>
      <c r="G460" s="33"/>
      <c r="H460" s="33"/>
    </row>
    <row r="461" spans="6:8" ht="12.75">
      <c r="F461" s="33"/>
      <c r="G461" s="33"/>
      <c r="H461" s="33"/>
    </row>
    <row r="462" spans="6:8" ht="12.75">
      <c r="F462" s="33"/>
      <c r="G462" s="33"/>
      <c r="H462" s="33"/>
    </row>
    <row r="463" spans="6:8" ht="12.75">
      <c r="F463" s="33"/>
      <c r="G463" s="33"/>
      <c r="H463" s="33"/>
    </row>
    <row r="464" spans="6:8" ht="12.75">
      <c r="F464" s="33"/>
      <c r="G464" s="33"/>
      <c r="H464" s="33"/>
    </row>
    <row r="465" spans="6:8" ht="12.75">
      <c r="F465" s="33"/>
      <c r="G465" s="33"/>
      <c r="H465" s="33"/>
    </row>
    <row r="466" spans="6:8" ht="12.75">
      <c r="F466" s="33"/>
      <c r="G466" s="33"/>
      <c r="H466" s="33"/>
    </row>
    <row r="467" spans="6:8" ht="12.75">
      <c r="F467" s="33"/>
      <c r="G467" s="33"/>
      <c r="H467" s="33"/>
    </row>
    <row r="468" spans="6:8" ht="12.75">
      <c r="F468" s="33"/>
      <c r="G468" s="33"/>
      <c r="H468" s="33"/>
    </row>
    <row r="469" spans="6:8" ht="12.75">
      <c r="F469" s="33"/>
      <c r="G469" s="33"/>
      <c r="H469" s="33"/>
    </row>
    <row r="470" spans="6:8" ht="12.75">
      <c r="F470" s="33"/>
      <c r="G470" s="33"/>
      <c r="H470" s="33"/>
    </row>
    <row r="471" spans="6:8" ht="12.75">
      <c r="F471" s="33"/>
      <c r="G471" s="33"/>
      <c r="H471" s="33"/>
    </row>
    <row r="472" spans="6:8" ht="12.75">
      <c r="F472" s="33"/>
      <c r="G472" s="33"/>
      <c r="H472" s="33"/>
    </row>
    <row r="473" spans="6:8" ht="12.75">
      <c r="F473" s="33"/>
      <c r="G473" s="33"/>
      <c r="H473" s="33"/>
    </row>
    <row r="474" spans="6:8" ht="12.75">
      <c r="F474" s="33"/>
      <c r="G474" s="33"/>
      <c r="H474" s="33"/>
    </row>
    <row r="475" spans="6:8" ht="12.75">
      <c r="F475" s="33"/>
      <c r="G475" s="33"/>
      <c r="H475" s="33"/>
    </row>
    <row r="476" spans="6:8" ht="12.75">
      <c r="F476" s="33"/>
      <c r="G476" s="33"/>
      <c r="H476" s="33"/>
    </row>
    <row r="477" spans="6:8" ht="12.75">
      <c r="F477" s="33"/>
      <c r="G477" s="33"/>
      <c r="H477" s="33"/>
    </row>
    <row r="478" spans="6:8" ht="12.75">
      <c r="F478" s="33"/>
      <c r="G478" s="33"/>
      <c r="H478" s="33"/>
    </row>
    <row r="479" spans="6:8" ht="12.75">
      <c r="F479" s="33"/>
      <c r="G479" s="33"/>
      <c r="H479" s="33"/>
    </row>
    <row r="480" spans="6:8" ht="12.75">
      <c r="F480" s="33"/>
      <c r="G480" s="33"/>
      <c r="H480" s="33"/>
    </row>
    <row r="481" spans="6:8" ht="12.75">
      <c r="F481" s="33"/>
      <c r="G481" s="33"/>
      <c r="H481" s="33"/>
    </row>
    <row r="482" spans="6:8" ht="12.75">
      <c r="F482" s="33"/>
      <c r="G482" s="33"/>
      <c r="H482" s="33"/>
    </row>
    <row r="483" spans="6:8" ht="12.75">
      <c r="F483" s="33"/>
      <c r="G483" s="33"/>
      <c r="H483" s="33"/>
    </row>
    <row r="484" spans="6:8" ht="12.75">
      <c r="F484" s="33"/>
      <c r="G484" s="33"/>
      <c r="H484" s="33"/>
    </row>
    <row r="485" spans="6:8" ht="12.75">
      <c r="F485" s="33"/>
      <c r="G485" s="33"/>
      <c r="H485" s="33"/>
    </row>
    <row r="486" spans="6:8" ht="12.75">
      <c r="F486" s="33"/>
      <c r="G486" s="33"/>
      <c r="H486" s="33"/>
    </row>
    <row r="487" spans="6:8" ht="12.75">
      <c r="F487" s="33"/>
      <c r="G487" s="33"/>
      <c r="H487" s="33"/>
    </row>
    <row r="488" spans="6:8" ht="12.75">
      <c r="F488" s="33"/>
      <c r="G488" s="33"/>
      <c r="H488" s="33"/>
    </row>
    <row r="489" spans="6:8" ht="12.75">
      <c r="F489" s="33"/>
      <c r="G489" s="33"/>
      <c r="H489" s="33"/>
    </row>
    <row r="490" spans="6:8" ht="12.75">
      <c r="F490" s="33"/>
      <c r="G490" s="33"/>
      <c r="H490" s="33"/>
    </row>
    <row r="491" spans="6:8" ht="12.75">
      <c r="F491" s="33"/>
      <c r="G491" s="33"/>
      <c r="H491" s="33"/>
    </row>
    <row r="492" spans="6:8" ht="12.75">
      <c r="F492" s="33"/>
      <c r="G492" s="33"/>
      <c r="H492" s="33"/>
    </row>
    <row r="493" spans="6:8" ht="12.75">
      <c r="F493" s="33"/>
      <c r="G493" s="33"/>
      <c r="H493" s="33"/>
    </row>
    <row r="494" spans="6:8" ht="12.75">
      <c r="F494" s="33"/>
      <c r="G494" s="33"/>
      <c r="H494" s="33"/>
    </row>
    <row r="495" spans="6:8" ht="12.75">
      <c r="F495" s="33"/>
      <c r="G495" s="33"/>
      <c r="H495" s="33"/>
    </row>
    <row r="496" spans="6:8" ht="12.75">
      <c r="F496" s="33"/>
      <c r="G496" s="33"/>
      <c r="H496" s="33"/>
    </row>
    <row r="497" spans="6:8" ht="12.75">
      <c r="F497" s="33"/>
      <c r="G497" s="33"/>
      <c r="H497" s="33"/>
    </row>
    <row r="498" spans="6:8" ht="12.75">
      <c r="F498" s="33"/>
      <c r="G498" s="33"/>
      <c r="H498" s="33"/>
    </row>
    <row r="499" spans="6:8" ht="12.75">
      <c r="F499" s="33"/>
      <c r="G499" s="33"/>
      <c r="H499" s="33"/>
    </row>
    <row r="500" spans="6:8" ht="12.75">
      <c r="F500" s="33"/>
      <c r="G500" s="33"/>
      <c r="H500" s="33"/>
    </row>
    <row r="501" spans="6:8" ht="12.75">
      <c r="F501" s="33"/>
      <c r="G501" s="33"/>
      <c r="H501" s="33"/>
    </row>
    <row r="502" spans="6:8" ht="12.75">
      <c r="F502" s="33"/>
      <c r="G502" s="33"/>
      <c r="H502" s="33"/>
    </row>
    <row r="503" spans="6:8" ht="12.75">
      <c r="F503" s="33"/>
      <c r="G503" s="33"/>
      <c r="H503" s="33"/>
    </row>
    <row r="504" spans="6:8" ht="12.75">
      <c r="F504" s="33"/>
      <c r="G504" s="33"/>
      <c r="H504" s="33"/>
    </row>
    <row r="505" spans="6:8" ht="12.75">
      <c r="F505" s="33"/>
      <c r="G505" s="33"/>
      <c r="H505" s="33"/>
    </row>
    <row r="506" spans="6:8" ht="12.75">
      <c r="F506" s="33"/>
      <c r="G506" s="33"/>
      <c r="H506" s="33"/>
    </row>
    <row r="507" spans="6:8" ht="12.75">
      <c r="F507" s="33"/>
      <c r="G507" s="33"/>
      <c r="H507" s="33"/>
    </row>
    <row r="508" spans="6:8" ht="12.75">
      <c r="F508" s="33"/>
      <c r="G508" s="33"/>
      <c r="H508" s="33"/>
    </row>
    <row r="509" spans="6:8" ht="12.75">
      <c r="F509" s="33"/>
      <c r="G509" s="33"/>
      <c r="H509" s="33"/>
    </row>
    <row r="510" spans="6:8" ht="12.75">
      <c r="F510" s="33"/>
      <c r="G510" s="33"/>
      <c r="H510" s="33"/>
    </row>
    <row r="511" spans="6:8" ht="12.75">
      <c r="F511" s="33"/>
      <c r="G511" s="33"/>
      <c r="H511" s="33"/>
    </row>
    <row r="512" spans="6:8" ht="12.75">
      <c r="F512" s="33"/>
      <c r="G512" s="33"/>
      <c r="H512" s="33"/>
    </row>
    <row r="513" spans="6:8" ht="12.75">
      <c r="F513" s="33"/>
      <c r="G513" s="33"/>
      <c r="H513" s="33"/>
    </row>
    <row r="514" spans="6:8" ht="12.75">
      <c r="F514" s="33"/>
      <c r="G514" s="33"/>
      <c r="H514" s="33"/>
    </row>
    <row r="515" spans="6:8" ht="12.75">
      <c r="F515" s="33"/>
      <c r="G515" s="33"/>
      <c r="H515" s="33"/>
    </row>
    <row r="516" spans="6:8" ht="12.75">
      <c r="F516" s="33"/>
      <c r="G516" s="33"/>
      <c r="H516" s="33"/>
    </row>
    <row r="517" spans="6:8" ht="12.75">
      <c r="F517" s="33"/>
      <c r="G517" s="33"/>
      <c r="H517" s="33"/>
    </row>
    <row r="518" spans="6:8" ht="12.75">
      <c r="F518" s="33"/>
      <c r="G518" s="33"/>
      <c r="H518" s="33"/>
    </row>
    <row r="519" spans="6:8" ht="12.75">
      <c r="F519" s="33"/>
      <c r="G519" s="33"/>
      <c r="H519" s="33"/>
    </row>
    <row r="520" spans="6:8" ht="12.75">
      <c r="F520" s="33"/>
      <c r="G520" s="33"/>
      <c r="H520" s="33"/>
    </row>
    <row r="521" spans="6:8" ht="12.75">
      <c r="F521" s="33"/>
      <c r="G521" s="33"/>
      <c r="H521" s="33"/>
    </row>
    <row r="522" spans="6:8" ht="12.75">
      <c r="F522" s="33"/>
      <c r="G522" s="33"/>
      <c r="H522" s="33"/>
    </row>
    <row r="523" spans="6:8" ht="12.75">
      <c r="F523" s="33"/>
      <c r="G523" s="33"/>
      <c r="H523" s="33"/>
    </row>
    <row r="524" spans="6:8" ht="12.75">
      <c r="F524" s="33"/>
      <c r="G524" s="33"/>
      <c r="H524" s="33"/>
    </row>
    <row r="525" spans="6:8" ht="12.75">
      <c r="F525" s="33"/>
      <c r="G525" s="33"/>
      <c r="H525" s="33"/>
    </row>
    <row r="526" spans="6:8" ht="12.75">
      <c r="F526" s="33"/>
      <c r="G526" s="33"/>
      <c r="H526" s="33"/>
    </row>
    <row r="527" spans="6:8" ht="12.75">
      <c r="F527" s="33"/>
      <c r="G527" s="33"/>
      <c r="H527" s="33"/>
    </row>
    <row r="528" spans="6:8" ht="12.75">
      <c r="F528" s="33"/>
      <c r="G528" s="33"/>
      <c r="H528" s="33"/>
    </row>
    <row r="529" spans="6:8" ht="12.75">
      <c r="F529" s="33"/>
      <c r="G529" s="33"/>
      <c r="H529" s="33"/>
    </row>
    <row r="530" spans="6:8" ht="12.75">
      <c r="F530" s="33"/>
      <c r="G530" s="33"/>
      <c r="H530" s="33"/>
    </row>
    <row r="531" spans="6:8" ht="12.75">
      <c r="F531" s="33"/>
      <c r="G531" s="33"/>
      <c r="H531" s="33"/>
    </row>
    <row r="532" spans="6:8" ht="12.75">
      <c r="F532" s="33"/>
      <c r="G532" s="33"/>
      <c r="H532" s="33"/>
    </row>
    <row r="533" spans="6:8" ht="12.75">
      <c r="F533" s="33"/>
      <c r="G533" s="33"/>
      <c r="H533" s="33"/>
    </row>
    <row r="534" spans="6:8" ht="12.75">
      <c r="F534" s="33"/>
      <c r="G534" s="33"/>
      <c r="H534" s="33"/>
    </row>
    <row r="535" spans="6:8" ht="12.75">
      <c r="F535" s="33"/>
      <c r="G535" s="33"/>
      <c r="H535" s="33"/>
    </row>
    <row r="536" spans="6:8" ht="12.75">
      <c r="F536" s="33"/>
      <c r="G536" s="33"/>
      <c r="H536" s="33"/>
    </row>
    <row r="537" spans="6:8" ht="12.75">
      <c r="F537" s="33"/>
      <c r="G537" s="33"/>
      <c r="H537" s="33"/>
    </row>
    <row r="538" spans="6:8" ht="12.75">
      <c r="F538" s="33"/>
      <c r="G538" s="33"/>
      <c r="H538" s="33"/>
    </row>
    <row r="539" spans="6:8" ht="12.75">
      <c r="F539" s="33"/>
      <c r="G539" s="33"/>
      <c r="H539" s="33"/>
    </row>
    <row r="540" spans="6:8" ht="12.75">
      <c r="F540" s="33"/>
      <c r="G540" s="33"/>
      <c r="H540" s="33"/>
    </row>
    <row r="541" spans="6:8" ht="12.75">
      <c r="F541" s="33"/>
      <c r="G541" s="33"/>
      <c r="H541" s="33"/>
    </row>
    <row r="542" spans="6:8" ht="12.75">
      <c r="F542" s="33"/>
      <c r="G542" s="33"/>
      <c r="H542" s="33"/>
    </row>
    <row r="543" spans="6:8" ht="12.75">
      <c r="F543" s="33"/>
      <c r="G543" s="33"/>
      <c r="H543" s="33"/>
    </row>
    <row r="544" spans="6:8" ht="12.75">
      <c r="F544" s="33"/>
      <c r="G544" s="33"/>
      <c r="H544" s="33"/>
    </row>
    <row r="545" spans="6:8" ht="12.75">
      <c r="F545" s="33"/>
      <c r="G545" s="33"/>
      <c r="H545" s="33"/>
    </row>
    <row r="546" spans="6:8" ht="12.75">
      <c r="F546" s="33"/>
      <c r="G546" s="33"/>
      <c r="H546" s="33"/>
    </row>
    <row r="547" spans="6:8" ht="12.75">
      <c r="F547" s="33"/>
      <c r="G547" s="33"/>
      <c r="H547" s="33"/>
    </row>
    <row r="548" spans="6:8" ht="12.75">
      <c r="F548" s="33"/>
      <c r="G548" s="33"/>
      <c r="H548" s="33"/>
    </row>
    <row r="549" spans="6:8" ht="12.75">
      <c r="F549" s="33"/>
      <c r="G549" s="33"/>
      <c r="H549" s="33"/>
    </row>
    <row r="550" spans="6:8" ht="12.75">
      <c r="F550" s="33"/>
      <c r="G550" s="33"/>
      <c r="H550" s="33"/>
    </row>
    <row r="551" spans="6:8" ht="12.75">
      <c r="F551" s="33"/>
      <c r="G551" s="33"/>
      <c r="H551" s="33"/>
    </row>
    <row r="552" spans="6:8" ht="12.75">
      <c r="F552" s="33"/>
      <c r="G552" s="33"/>
      <c r="H552" s="33"/>
    </row>
    <row r="553" spans="6:8" ht="12.75">
      <c r="F553" s="33"/>
      <c r="G553" s="33"/>
      <c r="H553" s="33"/>
    </row>
    <row r="554" spans="6:8" ht="12.75">
      <c r="F554" s="33"/>
      <c r="G554" s="33"/>
      <c r="H554" s="33"/>
    </row>
    <row r="555" spans="6:8" ht="12.75">
      <c r="F555" s="33"/>
      <c r="G555" s="33"/>
      <c r="H555" s="33"/>
    </row>
    <row r="556" spans="6:8" ht="12.75">
      <c r="F556" s="33"/>
      <c r="G556" s="33"/>
      <c r="H556" s="33"/>
    </row>
    <row r="557" spans="6:8" ht="12.75">
      <c r="F557" s="33"/>
      <c r="G557" s="33"/>
      <c r="H557" s="33"/>
    </row>
    <row r="558" spans="6:8" ht="12.75">
      <c r="F558" s="33"/>
      <c r="G558" s="33"/>
      <c r="H558" s="33"/>
    </row>
    <row r="559" spans="6:8" ht="12.75">
      <c r="F559" s="33"/>
      <c r="G559" s="33"/>
      <c r="H559" s="33"/>
    </row>
    <row r="560" spans="6:8" ht="12.75">
      <c r="F560" s="33"/>
      <c r="G560" s="33"/>
      <c r="H560" s="33"/>
    </row>
    <row r="561" spans="6:8" ht="12.75">
      <c r="F561" s="33"/>
      <c r="G561" s="33"/>
      <c r="H561" s="33"/>
    </row>
    <row r="562" spans="6:8" ht="12.75">
      <c r="F562" s="33"/>
      <c r="G562" s="33"/>
      <c r="H562" s="33"/>
    </row>
    <row r="563" spans="6:8" ht="12.75">
      <c r="F563" s="33"/>
      <c r="G563" s="33"/>
      <c r="H563" s="33"/>
    </row>
    <row r="564" spans="6:8" ht="12.75">
      <c r="F564" s="33"/>
      <c r="G564" s="33"/>
      <c r="H564" s="33"/>
    </row>
    <row r="565" spans="6:8" ht="12.75">
      <c r="F565" s="33"/>
      <c r="G565" s="33"/>
      <c r="H565" s="33"/>
    </row>
    <row r="566" spans="6:8" ht="12.75">
      <c r="F566" s="33"/>
      <c r="G566" s="33"/>
      <c r="H566" s="33"/>
    </row>
    <row r="567" spans="6:8" ht="12.75">
      <c r="F567" s="33"/>
      <c r="G567" s="33"/>
      <c r="H567" s="33"/>
    </row>
    <row r="568" spans="6:8" ht="12.75">
      <c r="F568" s="33"/>
      <c r="G568" s="33"/>
      <c r="H568" s="33"/>
    </row>
    <row r="569" spans="6:8" ht="12.75">
      <c r="F569" s="33"/>
      <c r="G569" s="33"/>
      <c r="H569" s="33"/>
    </row>
    <row r="570" spans="6:8" ht="12.75">
      <c r="F570" s="33"/>
      <c r="G570" s="33"/>
      <c r="H570" s="33"/>
    </row>
    <row r="571" spans="6:8" ht="12.75">
      <c r="F571" s="33"/>
      <c r="G571" s="33"/>
      <c r="H571" s="33"/>
    </row>
    <row r="572" spans="6:8" ht="12.75">
      <c r="F572" s="33"/>
      <c r="G572" s="33"/>
      <c r="H572" s="33"/>
    </row>
    <row r="573" spans="6:8" ht="12.75">
      <c r="F573" s="33"/>
      <c r="G573" s="33"/>
      <c r="H573" s="33"/>
    </row>
    <row r="574" spans="6:8" ht="12.75">
      <c r="F574" s="33"/>
      <c r="G574" s="33"/>
      <c r="H574" s="33"/>
    </row>
    <row r="575" spans="6:8" ht="12.75">
      <c r="F575" s="33"/>
      <c r="G575" s="33"/>
      <c r="H575" s="33"/>
    </row>
    <row r="576" spans="6:8" ht="12.75">
      <c r="F576" s="33"/>
      <c r="G576" s="33"/>
      <c r="H576" s="33"/>
    </row>
    <row r="577" spans="6:8" ht="12.75">
      <c r="F577" s="33"/>
      <c r="G577" s="33"/>
      <c r="H577" s="33"/>
    </row>
    <row r="578" spans="6:8" ht="12.75">
      <c r="F578" s="33"/>
      <c r="G578" s="33"/>
      <c r="H578" s="33"/>
    </row>
    <row r="579" spans="6:8" ht="12.75">
      <c r="F579" s="33"/>
      <c r="G579" s="33"/>
      <c r="H579" s="33"/>
    </row>
    <row r="580" spans="6:8" ht="12.75">
      <c r="F580" s="33"/>
      <c r="G580" s="33"/>
      <c r="H580" s="33"/>
    </row>
    <row r="581" spans="6:8" ht="12.75">
      <c r="F581" s="33"/>
      <c r="G581" s="33"/>
      <c r="H581" s="33"/>
    </row>
    <row r="582" spans="6:8" ht="12.75">
      <c r="F582" s="33"/>
      <c r="G582" s="33"/>
      <c r="H582" s="33"/>
    </row>
    <row r="583" spans="6:8" ht="12.75">
      <c r="F583" s="33"/>
      <c r="G583" s="33"/>
      <c r="H583" s="33"/>
    </row>
    <row r="584" spans="6:8" ht="12.75">
      <c r="F584" s="33"/>
      <c r="G584" s="33"/>
      <c r="H584" s="33"/>
    </row>
    <row r="585" spans="6:8" ht="12.75">
      <c r="F585" s="33"/>
      <c r="G585" s="33"/>
      <c r="H585" s="33"/>
    </row>
    <row r="586" spans="6:8" ht="12.75">
      <c r="F586" s="33"/>
      <c r="G586" s="33"/>
      <c r="H586" s="33"/>
    </row>
    <row r="587" spans="6:8" ht="12.75">
      <c r="F587" s="33"/>
      <c r="G587" s="33"/>
      <c r="H587" s="33"/>
    </row>
    <row r="588" spans="6:8" ht="12.75">
      <c r="F588" s="33"/>
      <c r="G588" s="33"/>
      <c r="H588" s="33"/>
    </row>
    <row r="589" spans="6:8" ht="12.75">
      <c r="F589" s="33"/>
      <c r="G589" s="33"/>
      <c r="H589" s="33"/>
    </row>
    <row r="590" spans="6:8" ht="12.75">
      <c r="F590" s="33"/>
      <c r="G590" s="33"/>
      <c r="H590" s="33"/>
    </row>
    <row r="591" spans="6:8" ht="12.75">
      <c r="F591" s="33"/>
      <c r="G591" s="33"/>
      <c r="H591" s="33"/>
    </row>
    <row r="592" spans="6:8" ht="12.75">
      <c r="F592" s="33"/>
      <c r="G592" s="33"/>
      <c r="H592" s="33"/>
    </row>
    <row r="593" spans="6:8" ht="12.75">
      <c r="F593" s="33"/>
      <c r="G593" s="33"/>
      <c r="H593" s="33"/>
    </row>
    <row r="594" spans="6:8" ht="12.75">
      <c r="F594" s="33"/>
      <c r="G594" s="33"/>
      <c r="H594" s="33"/>
    </row>
    <row r="595" spans="6:8" ht="12.75">
      <c r="F595" s="33"/>
      <c r="G595" s="33"/>
      <c r="H595" s="33"/>
    </row>
    <row r="596" spans="6:8" ht="12.75">
      <c r="F596" s="33"/>
      <c r="G596" s="33"/>
      <c r="H596" s="33"/>
    </row>
    <row r="597" spans="6:8" ht="12.75">
      <c r="F597" s="33"/>
      <c r="G597" s="33"/>
      <c r="H597" s="33"/>
    </row>
    <row r="598" spans="6:8" ht="12.75">
      <c r="F598" s="33"/>
      <c r="G598" s="33"/>
      <c r="H598" s="33"/>
    </row>
    <row r="599" spans="6:8" ht="12.75">
      <c r="F599" s="33"/>
      <c r="G599" s="33"/>
      <c r="H599" s="33"/>
    </row>
    <row r="600" spans="6:8" ht="12.75">
      <c r="F600" s="33"/>
      <c r="G600" s="33"/>
      <c r="H600" s="33"/>
    </row>
    <row r="601" spans="6:8" ht="12.75">
      <c r="F601" s="33"/>
      <c r="G601" s="33"/>
      <c r="H601" s="33"/>
    </row>
    <row r="602" spans="6:8" ht="12.75">
      <c r="F602" s="33"/>
      <c r="G602" s="33"/>
      <c r="H602" s="33"/>
    </row>
    <row r="603" spans="6:8" ht="12.75">
      <c r="F603" s="33"/>
      <c r="G603" s="33"/>
      <c r="H603" s="33"/>
    </row>
    <row r="604" spans="6:8" ht="12.75">
      <c r="F604" s="33"/>
      <c r="G604" s="33"/>
      <c r="H604" s="33"/>
    </row>
    <row r="605" spans="6:8" ht="12.75">
      <c r="F605" s="33"/>
      <c r="G605" s="33"/>
      <c r="H605" s="33"/>
    </row>
    <row r="606" spans="6:8" ht="12.75">
      <c r="F606" s="33"/>
      <c r="G606" s="33"/>
      <c r="H606" s="33"/>
    </row>
    <row r="607" spans="6:8" ht="12.75">
      <c r="F607" s="33"/>
      <c r="G607" s="33"/>
      <c r="H607" s="33"/>
    </row>
    <row r="608" spans="6:8" ht="12.75">
      <c r="F608" s="33"/>
      <c r="G608" s="33"/>
      <c r="H608" s="33"/>
    </row>
    <row r="609" spans="6:8" ht="12.75">
      <c r="F609" s="33"/>
      <c r="G609" s="33"/>
      <c r="H609" s="33"/>
    </row>
    <row r="610" spans="6:8" ht="12.75">
      <c r="F610" s="33"/>
      <c r="G610" s="33"/>
      <c r="H610" s="33"/>
    </row>
    <row r="611" spans="6:8" ht="12.75">
      <c r="F611" s="33"/>
      <c r="G611" s="33"/>
      <c r="H611" s="33"/>
    </row>
    <row r="612" spans="6:8" ht="12.75">
      <c r="F612" s="33"/>
      <c r="G612" s="33"/>
      <c r="H612" s="33"/>
    </row>
    <row r="613" spans="6:8" ht="12.75">
      <c r="F613" s="33"/>
      <c r="G613" s="33"/>
      <c r="H613" s="33"/>
    </row>
    <row r="614" spans="6:8" ht="12.75">
      <c r="F614" s="33"/>
      <c r="G614" s="33"/>
      <c r="H614" s="33"/>
    </row>
    <row r="615" spans="6:8" ht="12.75">
      <c r="F615" s="33"/>
      <c r="G615" s="33"/>
      <c r="H615" s="33"/>
    </row>
    <row r="616" spans="6:8" ht="12.75">
      <c r="F616" s="33"/>
      <c r="G616" s="33"/>
      <c r="H616" s="33"/>
    </row>
    <row r="617" spans="6:8" ht="12.75">
      <c r="F617" s="33"/>
      <c r="G617" s="33"/>
      <c r="H617" s="33"/>
    </row>
    <row r="618" spans="6:8" ht="12.75">
      <c r="F618" s="33"/>
      <c r="G618" s="33"/>
      <c r="H618" s="33"/>
    </row>
    <row r="619" spans="6:8" ht="12.75">
      <c r="F619" s="33"/>
      <c r="G619" s="33"/>
      <c r="H619" s="33"/>
    </row>
    <row r="620" spans="6:8" ht="12.75">
      <c r="F620" s="33"/>
      <c r="G620" s="33"/>
      <c r="H620" s="33"/>
    </row>
    <row r="621" spans="6:8" ht="12.75">
      <c r="F621" s="33"/>
      <c r="G621" s="33"/>
      <c r="H621" s="33"/>
    </row>
    <row r="622" spans="6:8" ht="12.75">
      <c r="F622" s="33"/>
      <c r="G622" s="33"/>
      <c r="H622" s="33"/>
    </row>
    <row r="623" spans="6:8" ht="12.75">
      <c r="F623" s="33"/>
      <c r="G623" s="33"/>
      <c r="H623" s="33"/>
    </row>
    <row r="624" spans="6:8" ht="12.75">
      <c r="F624" s="33"/>
      <c r="G624" s="33"/>
      <c r="H624" s="33"/>
    </row>
    <row r="625" spans="6:8" ht="12.75">
      <c r="F625" s="33"/>
      <c r="G625" s="33"/>
      <c r="H625" s="33"/>
    </row>
    <row r="626" spans="6:8" ht="12.75">
      <c r="F626" s="33"/>
      <c r="G626" s="33"/>
      <c r="H626" s="33"/>
    </row>
    <row r="627" spans="6:8" ht="12.75">
      <c r="F627" s="33"/>
      <c r="G627" s="33"/>
      <c r="H627" s="33"/>
    </row>
    <row r="628" spans="6:8" ht="12.75">
      <c r="F628" s="33"/>
      <c r="G628" s="33"/>
      <c r="H628" s="33"/>
    </row>
    <row r="629" spans="6:8" ht="12.75">
      <c r="F629" s="33"/>
      <c r="G629" s="33"/>
      <c r="H629" s="33"/>
    </row>
    <row r="630" spans="6:8" ht="12.75">
      <c r="F630" s="33"/>
      <c r="G630" s="33"/>
      <c r="H630" s="33"/>
    </row>
    <row r="631" spans="6:8" ht="12.75">
      <c r="F631" s="33"/>
      <c r="G631" s="33"/>
      <c r="H631" s="33"/>
    </row>
    <row r="632" spans="6:8" ht="12.75">
      <c r="F632" s="33"/>
      <c r="G632" s="33"/>
      <c r="H632" s="33"/>
    </row>
    <row r="633" spans="6:8" ht="12.75">
      <c r="F633" s="33"/>
      <c r="G633" s="33"/>
      <c r="H633" s="33"/>
    </row>
    <row r="634" spans="6:8" ht="12.75">
      <c r="F634" s="33"/>
      <c r="G634" s="33"/>
      <c r="H634" s="33"/>
    </row>
    <row r="635" spans="6:8" ht="12.75">
      <c r="F635" s="33"/>
      <c r="G635" s="33"/>
      <c r="H635" s="33"/>
    </row>
    <row r="636" spans="6:8" ht="12.75">
      <c r="F636" s="33"/>
      <c r="G636" s="33"/>
      <c r="H636" s="33"/>
    </row>
    <row r="637" spans="6:8" ht="12.75">
      <c r="F637" s="33"/>
      <c r="G637" s="33"/>
      <c r="H637" s="33"/>
    </row>
    <row r="638" spans="6:8" ht="12.75">
      <c r="F638" s="33"/>
      <c r="G638" s="33"/>
      <c r="H638" s="33"/>
    </row>
    <row r="639" spans="6:8" ht="12.75">
      <c r="F639" s="33"/>
      <c r="G639" s="33"/>
      <c r="H639" s="33"/>
    </row>
    <row r="640" spans="6:8" ht="12.75">
      <c r="F640" s="33"/>
      <c r="G640" s="33"/>
      <c r="H640" s="33"/>
    </row>
    <row r="641" spans="6:8" ht="12.75">
      <c r="F641" s="33"/>
      <c r="G641" s="33"/>
      <c r="H641" s="33"/>
    </row>
    <row r="642" spans="6:8" ht="12.75">
      <c r="F642" s="33"/>
      <c r="G642" s="33"/>
      <c r="H642" s="33"/>
    </row>
    <row r="643" spans="6:8" ht="12.75">
      <c r="F643" s="33"/>
      <c r="G643" s="33"/>
      <c r="H643" s="33"/>
    </row>
    <row r="644" spans="6:8" ht="12.75">
      <c r="F644" s="33"/>
      <c r="G644" s="33"/>
      <c r="H644" s="33"/>
    </row>
    <row r="645" spans="6:8" ht="12.75">
      <c r="F645" s="33"/>
      <c r="G645" s="33"/>
      <c r="H645" s="33"/>
    </row>
    <row r="646" spans="6:8" ht="12.75">
      <c r="F646" s="33"/>
      <c r="G646" s="33"/>
      <c r="H646" s="33"/>
    </row>
    <row r="647" spans="6:8" ht="12.75">
      <c r="F647" s="33"/>
      <c r="G647" s="33"/>
      <c r="H647" s="33"/>
    </row>
    <row r="648" spans="6:8" ht="12.75">
      <c r="F648" s="33"/>
      <c r="G648" s="33"/>
      <c r="H648" s="33"/>
    </row>
    <row r="649" spans="6:8" ht="12.75">
      <c r="F649" s="33"/>
      <c r="G649" s="33"/>
      <c r="H649" s="33"/>
    </row>
    <row r="650" spans="6:8" ht="12.75">
      <c r="F650" s="33"/>
      <c r="G650" s="33"/>
      <c r="H650" s="33"/>
    </row>
    <row r="651" spans="6:8" ht="12.75">
      <c r="F651" s="33"/>
      <c r="G651" s="33"/>
      <c r="H651" s="33"/>
    </row>
    <row r="652" spans="6:8" ht="12.75">
      <c r="F652" s="33"/>
      <c r="G652" s="33"/>
      <c r="H652" s="33"/>
    </row>
    <row r="653" spans="6:8" ht="12.75">
      <c r="F653" s="33"/>
      <c r="G653" s="33"/>
      <c r="H653" s="33"/>
    </row>
    <row r="654" spans="6:8" ht="12.75">
      <c r="F654" s="33"/>
      <c r="G654" s="33"/>
      <c r="H654" s="33"/>
    </row>
    <row r="655" spans="6:8" ht="12.75">
      <c r="F655" s="33"/>
      <c r="G655" s="33"/>
      <c r="H655" s="33"/>
    </row>
    <row r="656" spans="6:8" ht="12.75">
      <c r="F656" s="33"/>
      <c r="G656" s="33"/>
      <c r="H656" s="33"/>
    </row>
    <row r="657" spans="6:8" ht="12.75">
      <c r="F657" s="33"/>
      <c r="G657" s="33"/>
      <c r="H657" s="33"/>
    </row>
    <row r="658" spans="6:8" ht="12.75">
      <c r="F658" s="33"/>
      <c r="G658" s="33"/>
      <c r="H658" s="33"/>
    </row>
    <row r="659" spans="6:8" ht="12.75">
      <c r="F659" s="33"/>
      <c r="G659" s="33"/>
      <c r="H659" s="33"/>
    </row>
    <row r="660" spans="6:8" ht="12.75">
      <c r="F660" s="33"/>
      <c r="G660" s="33"/>
      <c r="H660" s="33"/>
    </row>
    <row r="661" spans="6:8" ht="12.75">
      <c r="F661" s="33"/>
      <c r="G661" s="33"/>
      <c r="H661" s="33"/>
    </row>
    <row r="662" spans="6:8" ht="12.75">
      <c r="F662" s="33"/>
      <c r="G662" s="33"/>
      <c r="H662" s="33"/>
    </row>
    <row r="663" spans="6:8" ht="12.75">
      <c r="F663" s="33"/>
      <c r="G663" s="33"/>
      <c r="H663" s="33"/>
    </row>
    <row r="664" spans="6:8" ht="12.75">
      <c r="F664" s="33"/>
      <c r="G664" s="33"/>
      <c r="H664" s="33"/>
    </row>
    <row r="665" spans="6:8" ht="12.75">
      <c r="F665" s="33"/>
      <c r="G665" s="33"/>
      <c r="H665" s="33"/>
    </row>
    <row r="666" spans="6:8" ht="12.75">
      <c r="F666" s="33"/>
      <c r="G666" s="33"/>
      <c r="H666" s="33"/>
    </row>
    <row r="667" spans="6:8" ht="12.75">
      <c r="F667" s="33"/>
      <c r="G667" s="33"/>
      <c r="H667" s="33"/>
    </row>
    <row r="668" spans="6:8" ht="12.75">
      <c r="F668" s="33"/>
      <c r="G668" s="33"/>
      <c r="H668" s="33"/>
    </row>
    <row r="669" spans="6:8" ht="12.75">
      <c r="F669" s="33"/>
      <c r="G669" s="33"/>
      <c r="H669" s="33"/>
    </row>
    <row r="670" spans="6:8" ht="12.75">
      <c r="F670" s="33"/>
      <c r="G670" s="33"/>
      <c r="H670" s="33"/>
    </row>
    <row r="671" spans="6:8" ht="12.75">
      <c r="F671" s="33"/>
      <c r="G671" s="33"/>
      <c r="H671" s="33"/>
    </row>
    <row r="672" spans="6:8" ht="12.75">
      <c r="F672" s="33"/>
      <c r="G672" s="33"/>
      <c r="H672" s="33"/>
    </row>
    <row r="673" spans="6:8" ht="12.75">
      <c r="F673" s="33"/>
      <c r="G673" s="33"/>
      <c r="H673" s="33"/>
    </row>
    <row r="674" spans="6:8" ht="12.75">
      <c r="F674" s="33"/>
      <c r="G674" s="33"/>
      <c r="H674" s="33"/>
    </row>
    <row r="675" spans="6:8" ht="12.75">
      <c r="F675" s="33"/>
      <c r="G675" s="33"/>
      <c r="H675" s="33"/>
    </row>
    <row r="676" spans="6:8" ht="12.75">
      <c r="F676" s="33"/>
      <c r="G676" s="33"/>
      <c r="H676" s="33"/>
    </row>
    <row r="677" spans="6:8" ht="12.75">
      <c r="F677" s="33"/>
      <c r="G677" s="33"/>
      <c r="H677" s="33"/>
    </row>
    <row r="678" spans="6:8" ht="12.75">
      <c r="F678" s="33"/>
      <c r="G678" s="33"/>
      <c r="H678" s="33"/>
    </row>
    <row r="679" spans="6:8" ht="12.75">
      <c r="F679" s="33"/>
      <c r="G679" s="33"/>
      <c r="H679" s="33"/>
    </row>
    <row r="680" spans="6:8" ht="12.75">
      <c r="F680" s="33"/>
      <c r="G680" s="33"/>
      <c r="H680" s="33"/>
    </row>
    <row r="681" spans="6:8" ht="12.75">
      <c r="F681" s="33"/>
      <c r="G681" s="33"/>
      <c r="H681" s="33"/>
    </row>
    <row r="682" spans="6:8" ht="12.75">
      <c r="F682" s="33"/>
      <c r="G682" s="33"/>
      <c r="H682" s="33"/>
    </row>
    <row r="683" spans="6:8" ht="12.75">
      <c r="F683" s="33"/>
      <c r="G683" s="33"/>
      <c r="H683" s="33"/>
    </row>
    <row r="684" spans="6:8" ht="12.75">
      <c r="F684" s="33"/>
      <c r="G684" s="33"/>
      <c r="H684" s="33"/>
    </row>
    <row r="685" spans="6:8" ht="12.75">
      <c r="F685" s="33"/>
      <c r="G685" s="33"/>
      <c r="H685" s="33"/>
    </row>
    <row r="686" spans="6:8" ht="12.75">
      <c r="F686" s="33"/>
      <c r="G686" s="33"/>
      <c r="H686" s="33"/>
    </row>
    <row r="687" spans="6:8" ht="12.75">
      <c r="F687" s="33"/>
      <c r="G687" s="33"/>
      <c r="H687" s="33"/>
    </row>
    <row r="688" spans="6:8" ht="12.75">
      <c r="F688" s="33"/>
      <c r="G688" s="33"/>
      <c r="H688" s="33"/>
    </row>
    <row r="689" spans="6:8" ht="12.75">
      <c r="F689" s="33"/>
      <c r="G689" s="33"/>
      <c r="H689" s="33"/>
    </row>
    <row r="690" spans="6:8" ht="12.75">
      <c r="F690" s="33"/>
      <c r="G690" s="33"/>
      <c r="H690" s="33"/>
    </row>
    <row r="691" spans="6:8" ht="12.75">
      <c r="F691" s="33"/>
      <c r="G691" s="33"/>
      <c r="H691" s="33"/>
    </row>
    <row r="692" spans="6:8" ht="12.75">
      <c r="F692" s="33"/>
      <c r="G692" s="33"/>
      <c r="H692" s="33"/>
    </row>
    <row r="693" spans="6:8" ht="12.75">
      <c r="F693" s="33"/>
      <c r="G693" s="33"/>
      <c r="H693" s="33"/>
    </row>
    <row r="694" spans="6:8" ht="12.75">
      <c r="F694" s="33"/>
      <c r="G694" s="33"/>
      <c r="H694" s="33"/>
    </row>
    <row r="695" spans="6:8" ht="12.75">
      <c r="F695" s="33"/>
      <c r="G695" s="33"/>
      <c r="H695" s="33"/>
    </row>
    <row r="696" spans="6:8" ht="12.75">
      <c r="F696" s="33"/>
      <c r="G696" s="33"/>
      <c r="H696" s="33"/>
    </row>
    <row r="697" spans="6:8" ht="12.75">
      <c r="F697" s="33"/>
      <c r="G697" s="33"/>
      <c r="H697" s="33"/>
    </row>
    <row r="698" spans="6:8" ht="12.75">
      <c r="F698" s="33"/>
      <c r="G698" s="33"/>
      <c r="H698" s="33"/>
    </row>
    <row r="699" spans="6:8" ht="12.75">
      <c r="F699" s="33"/>
      <c r="G699" s="33"/>
      <c r="H699" s="33"/>
    </row>
    <row r="700" spans="6:8" ht="12.75">
      <c r="F700" s="33"/>
      <c r="G700" s="33"/>
      <c r="H700" s="33"/>
    </row>
    <row r="701" spans="6:8" ht="12.75">
      <c r="F701" s="33"/>
      <c r="G701" s="33"/>
      <c r="H701" s="33"/>
    </row>
    <row r="702" spans="6:8" ht="12.75">
      <c r="F702" s="33"/>
      <c r="G702" s="33"/>
      <c r="H702" s="33"/>
    </row>
    <row r="703" spans="6:8" ht="12.75">
      <c r="F703" s="33"/>
      <c r="G703" s="33"/>
      <c r="H703" s="33"/>
    </row>
    <row r="704" spans="6:8" ht="12.75">
      <c r="F704" s="33"/>
      <c r="G704" s="33"/>
      <c r="H704" s="33"/>
    </row>
    <row r="705" spans="6:8" ht="12.75">
      <c r="F705" s="33"/>
      <c r="G705" s="33"/>
      <c r="H705" s="33"/>
    </row>
    <row r="706" spans="6:8" ht="12.75">
      <c r="F706" s="33"/>
      <c r="G706" s="33"/>
      <c r="H706" s="33"/>
    </row>
    <row r="707" spans="6:8" ht="12.75">
      <c r="F707" s="33"/>
      <c r="G707" s="33"/>
      <c r="H707" s="33"/>
    </row>
    <row r="708" spans="6:8" ht="12.75">
      <c r="F708" s="33"/>
      <c r="G708" s="33"/>
      <c r="H708" s="33"/>
    </row>
    <row r="709" spans="6:8" ht="12.75">
      <c r="F709" s="33"/>
      <c r="G709" s="33"/>
      <c r="H709" s="33"/>
    </row>
    <row r="710" spans="6:8" ht="12.75">
      <c r="F710" s="33"/>
      <c r="G710" s="33"/>
      <c r="H710" s="33"/>
    </row>
    <row r="711" spans="6:8" ht="12.75">
      <c r="F711" s="33"/>
      <c r="G711" s="33"/>
      <c r="H711" s="33"/>
    </row>
    <row r="712" spans="6:8" ht="12.75">
      <c r="F712" s="33"/>
      <c r="G712" s="33"/>
      <c r="H712" s="33"/>
    </row>
    <row r="713" spans="6:8" ht="12.75">
      <c r="F713" s="33"/>
      <c r="G713" s="33"/>
      <c r="H713" s="33"/>
    </row>
    <row r="714" spans="6:8" ht="12.75">
      <c r="F714" s="33"/>
      <c r="G714" s="33"/>
      <c r="H714" s="33"/>
    </row>
    <row r="715" spans="6:8" ht="12.75">
      <c r="F715" s="33"/>
      <c r="G715" s="33"/>
      <c r="H715" s="33"/>
    </row>
    <row r="716" spans="6:8" ht="12.75">
      <c r="F716" s="33"/>
      <c r="G716" s="33"/>
      <c r="H716" s="33"/>
    </row>
    <row r="717" spans="6:8" ht="12.75">
      <c r="F717" s="33"/>
      <c r="G717" s="33"/>
      <c r="H717" s="33"/>
    </row>
    <row r="718" spans="6:8" ht="12.75">
      <c r="F718" s="33"/>
      <c r="G718" s="33"/>
      <c r="H718" s="33"/>
    </row>
    <row r="719" spans="6:8" ht="12.75">
      <c r="F719" s="33"/>
      <c r="G719" s="33"/>
      <c r="H719" s="33"/>
    </row>
    <row r="720" spans="6:8" ht="12.75">
      <c r="F720" s="33"/>
      <c r="G720" s="33"/>
      <c r="H720" s="33"/>
    </row>
    <row r="721" spans="6:8" ht="12.75">
      <c r="F721" s="33"/>
      <c r="G721" s="33"/>
      <c r="H721" s="33"/>
    </row>
    <row r="722" spans="6:8" ht="12.75">
      <c r="F722" s="33"/>
      <c r="G722" s="33"/>
      <c r="H722" s="33"/>
    </row>
    <row r="723" spans="6:8" ht="12.75">
      <c r="F723" s="33"/>
      <c r="G723" s="33"/>
      <c r="H723" s="33"/>
    </row>
    <row r="724" spans="6:8" ht="12.75">
      <c r="F724" s="33"/>
      <c r="G724" s="33"/>
      <c r="H724" s="33"/>
    </row>
    <row r="725" spans="6:8" ht="12.75">
      <c r="F725" s="33"/>
      <c r="G725" s="33"/>
      <c r="H725" s="33"/>
    </row>
    <row r="726" spans="6:8" ht="12.75">
      <c r="F726" s="33"/>
      <c r="G726" s="33"/>
      <c r="H726" s="33"/>
    </row>
    <row r="727" spans="6:8" ht="12.75">
      <c r="F727" s="33"/>
      <c r="G727" s="33"/>
      <c r="H727" s="33"/>
    </row>
    <row r="728" spans="6:8" ht="12.75">
      <c r="F728" s="33"/>
      <c r="G728" s="33"/>
      <c r="H728" s="33"/>
    </row>
    <row r="729" spans="6:8" ht="12.75">
      <c r="F729" s="33"/>
      <c r="G729" s="33"/>
      <c r="H729" s="33"/>
    </row>
    <row r="730" spans="6:8" ht="12.75">
      <c r="F730" s="33"/>
      <c r="G730" s="33"/>
      <c r="H730" s="33"/>
    </row>
    <row r="731" spans="6:8" ht="12.75">
      <c r="F731" s="33"/>
      <c r="G731" s="33"/>
      <c r="H731" s="33"/>
    </row>
    <row r="732" spans="6:8" ht="12.75">
      <c r="F732" s="33"/>
      <c r="G732" s="33"/>
      <c r="H732" s="33"/>
    </row>
    <row r="733" spans="6:8" ht="12.75">
      <c r="F733" s="33"/>
      <c r="G733" s="33"/>
      <c r="H733" s="33"/>
    </row>
    <row r="734" spans="6:8" ht="12.75">
      <c r="F734" s="33"/>
      <c r="G734" s="33"/>
      <c r="H734" s="33"/>
    </row>
    <row r="735" spans="6:8" ht="12.75">
      <c r="F735" s="33"/>
      <c r="G735" s="33"/>
      <c r="H735" s="33"/>
    </row>
    <row r="736" spans="6:8" ht="12.75">
      <c r="F736" s="33"/>
      <c r="G736" s="33"/>
      <c r="H736" s="33"/>
    </row>
    <row r="737" spans="6:8" ht="12.75">
      <c r="F737" s="33"/>
      <c r="G737" s="33"/>
      <c r="H737" s="33"/>
    </row>
    <row r="738" spans="6:8" ht="12.75">
      <c r="F738" s="33"/>
      <c r="G738" s="33"/>
      <c r="H738" s="33"/>
    </row>
    <row r="739" spans="6:8" ht="12.75">
      <c r="F739" s="33"/>
      <c r="G739" s="33"/>
      <c r="H739" s="33"/>
    </row>
    <row r="740" spans="6:8" ht="12.75">
      <c r="F740" s="33"/>
      <c r="G740" s="33"/>
      <c r="H740" s="33"/>
    </row>
    <row r="741" spans="6:8" ht="12.75">
      <c r="F741" s="33"/>
      <c r="G741" s="33"/>
      <c r="H741" s="33"/>
    </row>
    <row r="742" spans="6:8" ht="12.75">
      <c r="F742" s="33"/>
      <c r="G742" s="33"/>
      <c r="H742" s="33"/>
    </row>
    <row r="743" spans="6:8" ht="12.75">
      <c r="F743" s="33"/>
      <c r="G743" s="33"/>
      <c r="H743" s="33"/>
    </row>
    <row r="744" spans="6:8" ht="12.75">
      <c r="F744" s="33"/>
      <c r="G744" s="33"/>
      <c r="H744" s="33"/>
    </row>
    <row r="745" spans="6:8" ht="12.75">
      <c r="F745" s="33"/>
      <c r="G745" s="33"/>
      <c r="H745" s="33"/>
    </row>
    <row r="746" spans="6:8" ht="12.75">
      <c r="F746" s="33"/>
      <c r="G746" s="33"/>
      <c r="H746" s="33"/>
    </row>
    <row r="747" spans="6:8" ht="12.75">
      <c r="F747" s="33"/>
      <c r="G747" s="33"/>
      <c r="H747" s="33"/>
    </row>
    <row r="748" spans="6:8" ht="12.75">
      <c r="F748" s="33"/>
      <c r="G748" s="33"/>
      <c r="H748" s="33"/>
    </row>
    <row r="749" spans="6:8" ht="12.75">
      <c r="F749" s="33"/>
      <c r="G749" s="33"/>
      <c r="H749" s="33"/>
    </row>
    <row r="750" spans="6:8" ht="12.75">
      <c r="F750" s="33"/>
      <c r="G750" s="33"/>
      <c r="H750" s="33"/>
    </row>
    <row r="751" spans="6:8" ht="12.75">
      <c r="F751" s="33"/>
      <c r="G751" s="33"/>
      <c r="H751" s="33"/>
    </row>
    <row r="752" spans="6:8" ht="12.75">
      <c r="F752" s="33"/>
      <c r="G752" s="33"/>
      <c r="H752" s="33"/>
    </row>
    <row r="753" spans="6:8" ht="12.75">
      <c r="F753" s="33"/>
      <c r="G753" s="33"/>
      <c r="H753" s="33"/>
    </row>
    <row r="754" spans="6:8" ht="12.75">
      <c r="F754" s="33"/>
      <c r="G754" s="33"/>
      <c r="H754" s="33"/>
    </row>
    <row r="755" spans="6:8" ht="12.75">
      <c r="F755" s="33"/>
      <c r="G755" s="33"/>
      <c r="H755" s="33"/>
    </row>
    <row r="756" spans="6:8" ht="12.75">
      <c r="F756" s="33"/>
      <c r="G756" s="33"/>
      <c r="H756" s="33"/>
    </row>
    <row r="757" spans="6:8" ht="12.75">
      <c r="F757" s="33"/>
      <c r="G757" s="33"/>
      <c r="H757" s="33"/>
    </row>
    <row r="758" spans="6:8" ht="12.75">
      <c r="F758" s="33"/>
      <c r="G758" s="33"/>
      <c r="H758" s="33"/>
    </row>
    <row r="759" spans="6:8" ht="12.75">
      <c r="F759" s="33"/>
      <c r="G759" s="33"/>
      <c r="H759" s="33"/>
    </row>
    <row r="760" spans="6:8" ht="12.75">
      <c r="F760" s="33"/>
      <c r="G760" s="33"/>
      <c r="H760" s="33"/>
    </row>
    <row r="761" spans="6:8" ht="12.75">
      <c r="F761" s="33"/>
      <c r="G761" s="33"/>
      <c r="H761" s="33"/>
    </row>
    <row r="762" spans="6:8" ht="12.75">
      <c r="F762" s="33"/>
      <c r="G762" s="33"/>
      <c r="H762" s="33"/>
    </row>
    <row r="763" spans="6:8" ht="12.75">
      <c r="F763" s="33"/>
      <c r="G763" s="33"/>
      <c r="H763" s="33"/>
    </row>
    <row r="764" spans="6:8" ht="12.75">
      <c r="F764" s="33"/>
      <c r="G764" s="33"/>
      <c r="H764" s="33"/>
    </row>
    <row r="765" spans="6:8" ht="12.75">
      <c r="F765" s="33"/>
      <c r="G765" s="33"/>
      <c r="H765" s="33"/>
    </row>
    <row r="766" spans="6:8" ht="12.75">
      <c r="F766" s="33"/>
      <c r="G766" s="33"/>
      <c r="H766" s="33"/>
    </row>
    <row r="767" spans="6:8" ht="12.75">
      <c r="F767" s="33"/>
      <c r="G767" s="33"/>
      <c r="H767" s="33"/>
    </row>
    <row r="768" spans="6:8" ht="12.75">
      <c r="F768" s="33"/>
      <c r="G768" s="33"/>
      <c r="H768" s="33"/>
    </row>
    <row r="769" spans="6:8" ht="12.75">
      <c r="F769" s="33"/>
      <c r="G769" s="33"/>
      <c r="H769" s="33"/>
    </row>
    <row r="770" spans="6:8" ht="12.75">
      <c r="F770" s="33"/>
      <c r="G770" s="33"/>
      <c r="H770" s="33"/>
    </row>
    <row r="771" spans="6:8" ht="12.75">
      <c r="F771" s="33"/>
      <c r="G771" s="33"/>
      <c r="H771" s="33"/>
    </row>
    <row r="772" spans="6:8" ht="12.75">
      <c r="F772" s="33"/>
      <c r="G772" s="33"/>
      <c r="H772" s="33"/>
    </row>
    <row r="773" spans="6:8" ht="12.75">
      <c r="F773" s="33"/>
      <c r="G773" s="33"/>
      <c r="H773" s="33"/>
    </row>
    <row r="774" spans="6:8" ht="12.75">
      <c r="F774" s="33"/>
      <c r="G774" s="33"/>
      <c r="H774" s="33"/>
    </row>
    <row r="775" spans="6:8" ht="12.75">
      <c r="F775" s="33"/>
      <c r="G775" s="33"/>
      <c r="H775" s="33"/>
    </row>
    <row r="776" spans="6:8" ht="12.75">
      <c r="F776" s="33"/>
      <c r="G776" s="33"/>
      <c r="H776" s="33"/>
    </row>
    <row r="777" spans="6:8" ht="12.75">
      <c r="F777" s="33"/>
      <c r="G777" s="33"/>
      <c r="H777" s="33"/>
    </row>
    <row r="778" spans="6:8" ht="12.75">
      <c r="F778" s="33"/>
      <c r="G778" s="33"/>
      <c r="H778" s="33"/>
    </row>
    <row r="779" spans="6:8" ht="12.75">
      <c r="F779" s="33"/>
      <c r="G779" s="33"/>
      <c r="H779" s="33"/>
    </row>
    <row r="780" spans="6:8" ht="12.75">
      <c r="F780" s="33"/>
      <c r="G780" s="33"/>
      <c r="H780" s="33"/>
    </row>
    <row r="781" spans="6:8" ht="12.75">
      <c r="F781" s="33"/>
      <c r="G781" s="33"/>
      <c r="H781" s="33"/>
    </row>
    <row r="782" spans="6:8" ht="12.75">
      <c r="F782" s="33"/>
      <c r="G782" s="33"/>
      <c r="H782" s="33"/>
    </row>
    <row r="783" spans="6:8" ht="12.75">
      <c r="F783" s="33"/>
      <c r="G783" s="33"/>
      <c r="H783" s="33"/>
    </row>
    <row r="784" spans="6:8" ht="12.75">
      <c r="F784" s="33"/>
      <c r="G784" s="33"/>
      <c r="H784" s="33"/>
    </row>
    <row r="785" spans="6:8" ht="12.75">
      <c r="F785" s="33"/>
      <c r="G785" s="33"/>
      <c r="H785" s="33"/>
    </row>
    <row r="786" spans="6:8" ht="12.75">
      <c r="F786" s="33"/>
      <c r="G786" s="33"/>
      <c r="H786" s="33"/>
    </row>
    <row r="787" spans="6:8" ht="12.75">
      <c r="F787" s="33"/>
      <c r="G787" s="33"/>
      <c r="H787" s="33"/>
    </row>
    <row r="788" spans="6:8" ht="12.75">
      <c r="F788" s="33"/>
      <c r="G788" s="33"/>
      <c r="H788" s="33"/>
    </row>
    <row r="789" spans="6:8" ht="12.75">
      <c r="F789" s="33"/>
      <c r="G789" s="33"/>
      <c r="H789" s="33"/>
    </row>
    <row r="790" spans="6:8" ht="12.75">
      <c r="F790" s="33"/>
      <c r="G790" s="33"/>
      <c r="H790" s="33"/>
    </row>
    <row r="791" spans="6:8" ht="12.75">
      <c r="F791" s="33"/>
      <c r="G791" s="33"/>
      <c r="H791" s="33"/>
    </row>
    <row r="792" spans="6:8" ht="12.75">
      <c r="F792" s="33"/>
      <c r="G792" s="33"/>
      <c r="H792" s="33"/>
    </row>
    <row r="793" spans="6:8" ht="12.75">
      <c r="F793" s="33"/>
      <c r="G793" s="33"/>
      <c r="H793" s="33"/>
    </row>
    <row r="794" spans="6:8" ht="12.75">
      <c r="F794" s="33"/>
      <c r="G794" s="33"/>
      <c r="H794" s="33"/>
    </row>
    <row r="795" spans="6:8" ht="12.75">
      <c r="F795" s="33"/>
      <c r="G795" s="33"/>
      <c r="H795" s="33"/>
    </row>
    <row r="796" spans="6:8" ht="12.75">
      <c r="F796" s="33"/>
      <c r="G796" s="33"/>
      <c r="H796" s="33"/>
    </row>
    <row r="797" spans="6:8" ht="12.75">
      <c r="F797" s="33"/>
      <c r="G797" s="33"/>
      <c r="H797" s="33"/>
    </row>
    <row r="798" spans="6:8" ht="12.75">
      <c r="F798" s="33"/>
      <c r="G798" s="33"/>
      <c r="H798" s="33"/>
    </row>
    <row r="799" spans="6:8" ht="12.75">
      <c r="F799" s="33"/>
      <c r="G799" s="33"/>
      <c r="H799" s="33"/>
    </row>
    <row r="800" spans="6:8" ht="12.75">
      <c r="F800" s="33"/>
      <c r="G800" s="33"/>
      <c r="H800" s="33"/>
    </row>
    <row r="801" spans="6:8" ht="12.75">
      <c r="F801" s="33"/>
      <c r="G801" s="33"/>
      <c r="H801" s="33"/>
    </row>
    <row r="802" spans="6:8" ht="12.75">
      <c r="F802" s="33"/>
      <c r="G802" s="33"/>
      <c r="H802" s="33"/>
    </row>
    <row r="803" spans="6:8" ht="12.75">
      <c r="F803" s="33"/>
      <c r="G803" s="33"/>
      <c r="H803" s="33"/>
    </row>
    <row r="804" spans="6:8" ht="12.75">
      <c r="F804" s="33"/>
      <c r="G804" s="33"/>
      <c r="H804" s="33"/>
    </row>
    <row r="805" spans="6:8" ht="12.75">
      <c r="F805" s="33"/>
      <c r="G805" s="33"/>
      <c r="H805" s="33"/>
    </row>
    <row r="806" spans="6:8" ht="12.75">
      <c r="F806" s="33"/>
      <c r="G806" s="33"/>
      <c r="H806" s="33"/>
    </row>
    <row r="807" spans="6:8" ht="12.75">
      <c r="F807" s="33"/>
      <c r="G807" s="33"/>
      <c r="H807" s="33"/>
    </row>
    <row r="808" spans="6:8" ht="12.75">
      <c r="F808" s="33"/>
      <c r="G808" s="33"/>
      <c r="H808" s="33"/>
    </row>
    <row r="809" spans="6:8" ht="12.75">
      <c r="F809" s="33"/>
      <c r="G809" s="33"/>
      <c r="H809" s="33"/>
    </row>
    <row r="810" spans="6:8" ht="12.75">
      <c r="F810" s="33"/>
      <c r="G810" s="33"/>
      <c r="H810" s="33"/>
    </row>
    <row r="811" spans="6:8" ht="12.75">
      <c r="F811" s="33"/>
      <c r="G811" s="33"/>
      <c r="H811" s="33"/>
    </row>
    <row r="812" spans="6:8" ht="12.75">
      <c r="F812" s="33"/>
      <c r="G812" s="33"/>
      <c r="H812" s="33"/>
    </row>
    <row r="813" spans="6:8" ht="12.75">
      <c r="F813" s="33"/>
      <c r="G813" s="33"/>
      <c r="H813" s="33"/>
    </row>
    <row r="814" spans="6:8" ht="12.75">
      <c r="F814" s="33"/>
      <c r="G814" s="33"/>
      <c r="H814" s="33"/>
    </row>
    <row r="815" spans="6:8" ht="12.75">
      <c r="F815" s="33"/>
      <c r="G815" s="33"/>
      <c r="H815" s="33"/>
    </row>
    <row r="816" spans="6:8" ht="12.75">
      <c r="F816" s="33"/>
      <c r="G816" s="33"/>
      <c r="H816" s="33"/>
    </row>
    <row r="817" spans="6:8" ht="12.75">
      <c r="F817" s="33"/>
      <c r="G817" s="33"/>
      <c r="H817" s="33"/>
    </row>
    <row r="818" spans="6:8" ht="12.75">
      <c r="F818" s="33"/>
      <c r="G818" s="33"/>
      <c r="H818" s="33"/>
    </row>
    <row r="819" spans="6:8" ht="12.75">
      <c r="F819" s="33"/>
      <c r="G819" s="33"/>
      <c r="H819" s="33"/>
    </row>
    <row r="820" spans="6:8" ht="12.75">
      <c r="F820" s="33"/>
      <c r="G820" s="33"/>
      <c r="H820" s="33"/>
    </row>
    <row r="821" spans="6:8" ht="12.75">
      <c r="F821" s="33"/>
      <c r="G821" s="33"/>
      <c r="H821" s="33"/>
    </row>
    <row r="822" spans="6:8" ht="12.75">
      <c r="F822" s="33"/>
      <c r="G822" s="33"/>
      <c r="H822" s="33"/>
    </row>
    <row r="823" spans="6:8" ht="12.75">
      <c r="F823" s="33"/>
      <c r="G823" s="33"/>
      <c r="H823" s="33"/>
    </row>
    <row r="824" spans="6:8" ht="12.75">
      <c r="F824" s="33"/>
      <c r="G824" s="33"/>
      <c r="H824" s="33"/>
    </row>
    <row r="825" spans="6:8" ht="12.75">
      <c r="F825" s="33"/>
      <c r="G825" s="33"/>
      <c r="H825" s="33"/>
    </row>
    <row r="826" spans="6:8" ht="12.75">
      <c r="F826" s="33"/>
      <c r="G826" s="33"/>
      <c r="H826" s="33"/>
    </row>
    <row r="827" spans="6:8" ht="12.75">
      <c r="F827" s="33"/>
      <c r="G827" s="33"/>
      <c r="H827" s="33"/>
    </row>
    <row r="828" spans="6:8" ht="12.75">
      <c r="F828" s="33"/>
      <c r="G828" s="33"/>
      <c r="H828" s="33"/>
    </row>
    <row r="829" spans="6:8" ht="12.75">
      <c r="F829" s="33"/>
      <c r="G829" s="33"/>
      <c r="H829" s="33"/>
    </row>
    <row r="830" spans="6:8" ht="12.75">
      <c r="F830" s="33"/>
      <c r="G830" s="33"/>
      <c r="H830" s="33"/>
    </row>
    <row r="831" spans="6:8" ht="12.75">
      <c r="F831" s="33"/>
      <c r="G831" s="33"/>
      <c r="H831" s="33"/>
    </row>
    <row r="832" spans="6:8" ht="12.75">
      <c r="F832" s="33"/>
      <c r="G832" s="33"/>
      <c r="H832" s="33"/>
    </row>
    <row r="833" spans="6:8" ht="12.75">
      <c r="F833" s="33"/>
      <c r="G833" s="33"/>
      <c r="H833" s="33"/>
    </row>
    <row r="834" spans="6:8" ht="12.75">
      <c r="F834" s="33"/>
      <c r="G834" s="33"/>
      <c r="H834" s="33"/>
    </row>
    <row r="835" spans="6:8" ht="12.75">
      <c r="F835" s="33"/>
      <c r="G835" s="33"/>
      <c r="H835" s="33"/>
    </row>
    <row r="836" spans="6:8" ht="12.75">
      <c r="F836" s="33"/>
      <c r="G836" s="33"/>
      <c r="H836" s="33"/>
    </row>
    <row r="837" spans="6:8" ht="12.75">
      <c r="F837" s="33"/>
      <c r="G837" s="33"/>
      <c r="H837" s="33"/>
    </row>
    <row r="838" spans="6:8" ht="12.75">
      <c r="F838" s="33"/>
      <c r="G838" s="33"/>
      <c r="H838" s="33"/>
    </row>
    <row r="839" spans="6:8" ht="12.75">
      <c r="F839" s="33"/>
      <c r="G839" s="33"/>
      <c r="H839" s="33"/>
    </row>
    <row r="840" spans="6:8" ht="12.75">
      <c r="F840" s="33"/>
      <c r="G840" s="33"/>
      <c r="H840" s="33"/>
    </row>
    <row r="841" spans="6:8" ht="12.75">
      <c r="F841" s="33"/>
      <c r="G841" s="33"/>
      <c r="H841" s="33"/>
    </row>
    <row r="842" spans="6:8" ht="12.75">
      <c r="F842" s="33"/>
      <c r="G842" s="33"/>
      <c r="H842" s="33"/>
    </row>
    <row r="843" spans="6:8" ht="12.75">
      <c r="F843" s="33"/>
      <c r="G843" s="33"/>
      <c r="H843" s="33"/>
    </row>
    <row r="844" spans="6:8" ht="12.75">
      <c r="F844" s="33"/>
      <c r="G844" s="33"/>
      <c r="H844" s="33"/>
    </row>
    <row r="845" spans="6:8" ht="12.75">
      <c r="F845" s="33"/>
      <c r="G845" s="33"/>
      <c r="H845" s="33"/>
    </row>
    <row r="846" spans="6:8" ht="12.75">
      <c r="F846" s="33"/>
      <c r="G846" s="33"/>
      <c r="H846" s="33"/>
    </row>
    <row r="847" spans="6:8" ht="12.75">
      <c r="F847" s="33"/>
      <c r="G847" s="33"/>
      <c r="H847" s="33"/>
    </row>
    <row r="848" spans="6:8" ht="12.75">
      <c r="F848" s="33"/>
      <c r="G848" s="33"/>
      <c r="H848" s="33"/>
    </row>
    <row r="849" spans="6:8" ht="12.75">
      <c r="F849" s="33"/>
      <c r="G849" s="33"/>
      <c r="H849" s="33"/>
    </row>
    <row r="850" spans="6:8" ht="12.75">
      <c r="F850" s="33"/>
      <c r="G850" s="33"/>
      <c r="H850" s="33"/>
    </row>
    <row r="851" spans="6:8" ht="12.75">
      <c r="F851" s="33"/>
      <c r="G851" s="33"/>
      <c r="H851" s="33"/>
    </row>
    <row r="852" spans="6:8" ht="12.75">
      <c r="F852" s="33"/>
      <c r="G852" s="33"/>
      <c r="H852" s="33"/>
    </row>
    <row r="853" spans="6:8" ht="12.75">
      <c r="F853" s="33"/>
      <c r="G853" s="33"/>
      <c r="H853" s="33"/>
    </row>
    <row r="854" spans="6:8" ht="12.75">
      <c r="F854" s="33"/>
      <c r="G854" s="33"/>
      <c r="H854" s="33"/>
    </row>
    <row r="855" spans="6:8" ht="12.75">
      <c r="F855" s="33"/>
      <c r="G855" s="33"/>
      <c r="H855" s="33"/>
    </row>
    <row r="856" spans="6:8" ht="12.75">
      <c r="F856" s="33"/>
      <c r="G856" s="33"/>
      <c r="H856" s="33"/>
    </row>
    <row r="857" spans="6:8" ht="12.75">
      <c r="F857" s="33"/>
      <c r="G857" s="33"/>
      <c r="H857" s="33"/>
    </row>
    <row r="858" spans="6:8" ht="12.75">
      <c r="F858" s="33"/>
      <c r="G858" s="33"/>
      <c r="H858" s="33"/>
    </row>
    <row r="859" spans="6:8" ht="12.75">
      <c r="F859" s="33"/>
      <c r="G859" s="33"/>
      <c r="H859" s="33"/>
    </row>
    <row r="860" spans="6:8" ht="12.75">
      <c r="F860" s="33"/>
      <c r="G860" s="33"/>
      <c r="H860" s="33"/>
    </row>
    <row r="861" spans="6:8" ht="12.75">
      <c r="F861" s="33"/>
      <c r="G861" s="33"/>
      <c r="H861" s="33"/>
    </row>
    <row r="862" spans="6:8" ht="12.75">
      <c r="F862" s="33"/>
      <c r="G862" s="33"/>
      <c r="H862" s="33"/>
    </row>
    <row r="863" spans="6:8" ht="12.75">
      <c r="F863" s="33"/>
      <c r="G863" s="33"/>
      <c r="H863" s="33"/>
    </row>
    <row r="864" spans="6:8" ht="12.75">
      <c r="F864" s="33"/>
      <c r="G864" s="33"/>
      <c r="H864" s="33"/>
    </row>
    <row r="865" spans="6:8" ht="12.75">
      <c r="F865" s="33"/>
      <c r="G865" s="33"/>
      <c r="H865" s="33"/>
    </row>
    <row r="866" spans="6:8" ht="12.75">
      <c r="F866" s="33"/>
      <c r="G866" s="33"/>
      <c r="H866" s="33"/>
    </row>
    <row r="867" spans="6:8" ht="12.75">
      <c r="F867" s="33"/>
      <c r="G867" s="33"/>
      <c r="H867" s="33"/>
    </row>
    <row r="868" spans="6:8" ht="12.75">
      <c r="F868" s="33"/>
      <c r="G868" s="33"/>
      <c r="H868" s="33"/>
    </row>
    <row r="869" spans="6:8" ht="12.75">
      <c r="F869" s="33"/>
      <c r="G869" s="33"/>
      <c r="H869" s="33"/>
    </row>
    <row r="870" spans="6:8" ht="12.75">
      <c r="F870" s="33"/>
      <c r="G870" s="33"/>
      <c r="H870" s="33"/>
    </row>
    <row r="871" spans="6:8" ht="12.75">
      <c r="F871" s="33"/>
      <c r="G871" s="33"/>
      <c r="H871" s="33"/>
    </row>
    <row r="872" spans="6:8" ht="12.75">
      <c r="F872" s="33"/>
      <c r="G872" s="33"/>
      <c r="H872" s="33"/>
    </row>
    <row r="873" spans="6:8" ht="12.75">
      <c r="F873" s="33"/>
      <c r="G873" s="33"/>
      <c r="H873" s="33"/>
    </row>
    <row r="874" spans="6:8" ht="12.75">
      <c r="F874" s="33"/>
      <c r="G874" s="33"/>
      <c r="H874" s="33"/>
    </row>
    <row r="875" spans="6:8" ht="12.75">
      <c r="F875" s="33"/>
      <c r="G875" s="33"/>
      <c r="H875" s="33"/>
    </row>
    <row r="876" spans="6:8" ht="12.75">
      <c r="F876" s="33"/>
      <c r="G876" s="33"/>
      <c r="H876" s="33"/>
    </row>
    <row r="877" spans="6:8" ht="12.75">
      <c r="F877" s="33"/>
      <c r="G877" s="33"/>
      <c r="H877" s="33"/>
    </row>
    <row r="878" spans="6:8" ht="12.75">
      <c r="F878" s="33"/>
      <c r="G878" s="33"/>
      <c r="H878" s="33"/>
    </row>
    <row r="879" spans="6:8" ht="12.75">
      <c r="F879" s="33"/>
      <c r="G879" s="33"/>
      <c r="H879" s="33"/>
    </row>
    <row r="880" spans="6:8" ht="12.75">
      <c r="F880" s="33"/>
      <c r="G880" s="33"/>
      <c r="H880" s="33"/>
    </row>
    <row r="881" spans="6:8" ht="12.75">
      <c r="F881" s="33"/>
      <c r="G881" s="33"/>
      <c r="H881" s="33"/>
    </row>
    <row r="882" spans="6:8" ht="12.75">
      <c r="F882" s="33"/>
      <c r="G882" s="33"/>
      <c r="H882" s="33"/>
    </row>
    <row r="883" spans="6:8" ht="12.75">
      <c r="F883" s="33"/>
      <c r="G883" s="33"/>
      <c r="H883" s="33"/>
    </row>
    <row r="884" spans="6:8" ht="12.75">
      <c r="F884" s="33"/>
      <c r="G884" s="33"/>
      <c r="H884" s="33"/>
    </row>
    <row r="885" spans="6:8" ht="12.75">
      <c r="F885" s="33"/>
      <c r="G885" s="33"/>
      <c r="H885" s="33"/>
    </row>
    <row r="886" spans="6:8" ht="12.75">
      <c r="F886" s="33"/>
      <c r="G886" s="33"/>
      <c r="H886" s="33"/>
    </row>
    <row r="887" spans="6:8" ht="12.75">
      <c r="F887" s="33"/>
      <c r="G887" s="33"/>
      <c r="H887" s="33"/>
    </row>
    <row r="888" spans="6:8" ht="12.75">
      <c r="F888" s="33"/>
      <c r="G888" s="33"/>
      <c r="H888" s="33"/>
    </row>
    <row r="889" spans="6:8" ht="12.75">
      <c r="F889" s="33"/>
      <c r="G889" s="33"/>
      <c r="H889" s="33"/>
    </row>
    <row r="890" spans="6:8" ht="12.75">
      <c r="F890" s="33"/>
      <c r="G890" s="33"/>
      <c r="H890" s="33"/>
    </row>
    <row r="891" spans="6:8" ht="12.75">
      <c r="F891" s="33"/>
      <c r="G891" s="33"/>
      <c r="H891" s="33"/>
    </row>
    <row r="892" spans="6:8" ht="12.75">
      <c r="F892" s="33"/>
      <c r="G892" s="33"/>
      <c r="H892" s="33"/>
    </row>
    <row r="893" spans="6:8" ht="12.75">
      <c r="F893" s="33"/>
      <c r="G893" s="33"/>
      <c r="H893" s="33"/>
    </row>
    <row r="894" spans="6:8" ht="12.75">
      <c r="F894" s="33"/>
      <c r="G894" s="33"/>
      <c r="H894" s="33"/>
    </row>
    <row r="895" spans="6:8" ht="12.75">
      <c r="F895" s="33"/>
      <c r="G895" s="33"/>
      <c r="H895" s="33"/>
    </row>
    <row r="896" spans="6:8" ht="12.75">
      <c r="F896" s="33"/>
      <c r="G896" s="33"/>
      <c r="H896" s="33"/>
    </row>
    <row r="897" spans="6:8" ht="12.75">
      <c r="F897" s="33"/>
      <c r="G897" s="33"/>
      <c r="H897" s="33"/>
    </row>
    <row r="898" spans="6:8" ht="12.75">
      <c r="F898" s="33"/>
      <c r="G898" s="33"/>
      <c r="H898" s="33"/>
    </row>
    <row r="899" spans="6:8" ht="12.75">
      <c r="F899" s="33"/>
      <c r="G899" s="33"/>
      <c r="H899" s="33"/>
    </row>
    <row r="900" spans="6:8" ht="12.75">
      <c r="F900" s="33"/>
      <c r="G900" s="33"/>
      <c r="H900" s="33"/>
    </row>
    <row r="901" spans="6:8" ht="12.75">
      <c r="F901" s="33"/>
      <c r="G901" s="33"/>
      <c r="H901" s="33"/>
    </row>
    <row r="902" spans="6:8" ht="12.75">
      <c r="F902" s="33"/>
      <c r="G902" s="33"/>
      <c r="H902" s="33"/>
    </row>
    <row r="903" spans="6:8" ht="12.75">
      <c r="F903" s="33"/>
      <c r="G903" s="33"/>
      <c r="H903" s="33"/>
    </row>
    <row r="904" spans="6:8" ht="12.75">
      <c r="F904" s="33"/>
      <c r="G904" s="33"/>
      <c r="H904" s="33"/>
    </row>
    <row r="905" spans="6:8" ht="12.75">
      <c r="F905" s="33"/>
      <c r="G905" s="33"/>
      <c r="H905" s="33"/>
    </row>
    <row r="906" spans="6:8" ht="12.75">
      <c r="F906" s="33"/>
      <c r="G906" s="33"/>
      <c r="H906" s="33"/>
    </row>
    <row r="907" spans="6:8" ht="12.75">
      <c r="F907" s="33"/>
      <c r="G907" s="33"/>
      <c r="H907" s="33"/>
    </row>
    <row r="908" spans="6:8" ht="12.75">
      <c r="F908" s="33"/>
      <c r="G908" s="33"/>
      <c r="H908" s="33"/>
    </row>
    <row r="909" spans="6:8" ht="12.75">
      <c r="F909" s="33"/>
      <c r="G909" s="33"/>
      <c r="H909" s="33"/>
    </row>
    <row r="910" spans="6:8" ht="12.75">
      <c r="F910" s="33"/>
      <c r="G910" s="33"/>
      <c r="H910" s="33"/>
    </row>
    <row r="911" spans="6:8" ht="12.75">
      <c r="F911" s="33"/>
      <c r="G911" s="33"/>
      <c r="H911" s="33"/>
    </row>
    <row r="912" spans="6:8" ht="12.75">
      <c r="F912" s="33"/>
      <c r="G912" s="33"/>
      <c r="H912" s="33"/>
    </row>
    <row r="913" spans="6:8" ht="12.75">
      <c r="F913" s="33"/>
      <c r="G913" s="33"/>
      <c r="H913" s="33"/>
    </row>
    <row r="914" spans="6:8" ht="12.75">
      <c r="F914" s="33"/>
      <c r="G914" s="33"/>
      <c r="H914" s="33"/>
    </row>
    <row r="915" spans="6:8" ht="12.75">
      <c r="F915" s="33"/>
      <c r="G915" s="33"/>
      <c r="H915" s="33"/>
    </row>
    <row r="916" spans="6:8" ht="12.75">
      <c r="F916" s="33"/>
      <c r="G916" s="33"/>
      <c r="H916" s="33"/>
    </row>
    <row r="917" spans="6:8" ht="12.75">
      <c r="F917" s="33"/>
      <c r="G917" s="33"/>
      <c r="H917" s="33"/>
    </row>
    <row r="918" spans="6:8" ht="12.75">
      <c r="F918" s="33"/>
      <c r="G918" s="33"/>
      <c r="H918" s="33"/>
    </row>
    <row r="919" spans="6:8" ht="12.75">
      <c r="F919" s="33"/>
      <c r="G919" s="33"/>
      <c r="H919" s="33"/>
    </row>
    <row r="920" spans="6:8" ht="12.75">
      <c r="F920" s="33"/>
      <c r="G920" s="33"/>
      <c r="H920" s="33"/>
    </row>
    <row r="921" spans="6:8" ht="12.75">
      <c r="F921" s="33"/>
      <c r="G921" s="33"/>
      <c r="H921" s="33"/>
    </row>
    <row r="922" spans="6:8" ht="12.75">
      <c r="F922" s="33"/>
      <c r="G922" s="33"/>
      <c r="H922" s="33"/>
    </row>
    <row r="923" spans="6:8" ht="12.75">
      <c r="F923" s="33"/>
      <c r="G923" s="33"/>
      <c r="H923" s="33"/>
    </row>
    <row r="924" spans="6:8" ht="12.75">
      <c r="F924" s="33"/>
      <c r="G924" s="33"/>
      <c r="H924" s="33"/>
    </row>
    <row r="925" spans="6:8" ht="12.75">
      <c r="F925" s="33"/>
      <c r="G925" s="33"/>
      <c r="H925" s="33"/>
    </row>
    <row r="926" spans="6:8" ht="12.75">
      <c r="F926" s="33"/>
      <c r="G926" s="33"/>
      <c r="H926" s="33"/>
    </row>
    <row r="927" spans="6:8" ht="12.75">
      <c r="F927" s="33"/>
      <c r="G927" s="33"/>
      <c r="H927" s="33"/>
    </row>
    <row r="928" spans="6:8" ht="12.75">
      <c r="F928" s="33"/>
      <c r="G928" s="33"/>
      <c r="H928" s="33"/>
    </row>
    <row r="929" spans="6:8" ht="12.75">
      <c r="F929" s="33"/>
      <c r="G929" s="33"/>
      <c r="H929" s="33"/>
    </row>
    <row r="930" spans="6:8" ht="12.75">
      <c r="F930" s="33"/>
      <c r="G930" s="33"/>
      <c r="H930" s="33"/>
    </row>
    <row r="931" spans="6:8" ht="12.75">
      <c r="F931" s="33"/>
      <c r="G931" s="33"/>
      <c r="H931" s="33"/>
    </row>
    <row r="932" spans="6:8" ht="12.75">
      <c r="F932" s="33"/>
      <c r="G932" s="33"/>
      <c r="H932" s="33"/>
    </row>
    <row r="933" spans="6:8" ht="12.75">
      <c r="F933" s="33"/>
      <c r="G933" s="33"/>
      <c r="H933" s="33"/>
    </row>
    <row r="934" spans="6:8" ht="12.75">
      <c r="F934" s="33"/>
      <c r="G934" s="33"/>
      <c r="H934" s="33"/>
    </row>
    <row r="935" spans="6:8" ht="12.75">
      <c r="F935" s="33"/>
      <c r="G935" s="33"/>
      <c r="H935" s="33"/>
    </row>
    <row r="936" spans="6:8" ht="12.75">
      <c r="F936" s="33"/>
      <c r="G936" s="33"/>
      <c r="H936" s="33"/>
    </row>
    <row r="937" spans="6:8" ht="12.75">
      <c r="F937" s="33"/>
      <c r="G937" s="33"/>
      <c r="H937" s="33"/>
    </row>
    <row r="938" spans="6:8" ht="12.75">
      <c r="F938" s="33"/>
      <c r="G938" s="33"/>
      <c r="H938" s="33"/>
    </row>
    <row r="939" spans="6:8" ht="12.75">
      <c r="F939" s="33"/>
      <c r="G939" s="33"/>
      <c r="H939" s="33"/>
    </row>
    <row r="940" spans="6:8" ht="12.75">
      <c r="F940" s="33"/>
      <c r="G940" s="33"/>
      <c r="H940" s="33"/>
    </row>
    <row r="941" spans="6:8" ht="12.75">
      <c r="F941" s="33"/>
      <c r="G941" s="33"/>
      <c r="H941" s="33"/>
    </row>
    <row r="942" spans="6:8" ht="12.75">
      <c r="F942" s="33"/>
      <c r="G942" s="33"/>
      <c r="H942" s="33"/>
    </row>
    <row r="943" spans="6:8" ht="12.75">
      <c r="F943" s="33"/>
      <c r="G943" s="33"/>
      <c r="H943" s="33"/>
    </row>
    <row r="944" spans="6:8" ht="12.75">
      <c r="F944" s="33"/>
      <c r="G944" s="33"/>
      <c r="H944" s="33"/>
    </row>
    <row r="945" spans="6:8" ht="12.75">
      <c r="F945" s="33"/>
      <c r="G945" s="33"/>
      <c r="H945" s="33"/>
    </row>
    <row r="946" spans="6:8" ht="12.75">
      <c r="F946" s="33"/>
      <c r="G946" s="33"/>
      <c r="H946" s="33"/>
    </row>
    <row r="947" spans="6:8" ht="12.75">
      <c r="F947" s="33"/>
      <c r="G947" s="33"/>
      <c r="H947" s="33"/>
    </row>
    <row r="948" spans="6:8" ht="12.75">
      <c r="F948" s="33"/>
      <c r="G948" s="33"/>
      <c r="H948" s="33"/>
    </row>
    <row r="949" spans="6:8" ht="12.75">
      <c r="F949" s="33"/>
      <c r="G949" s="33"/>
      <c r="H949" s="33"/>
    </row>
    <row r="950" spans="6:8" ht="12.75">
      <c r="F950" s="33"/>
      <c r="G950" s="33"/>
      <c r="H950" s="33"/>
    </row>
    <row r="951" spans="6:8" ht="12.75">
      <c r="F951" s="33"/>
      <c r="G951" s="33"/>
      <c r="H951" s="33"/>
    </row>
    <row r="952" spans="6:8" ht="12.75">
      <c r="F952" s="33"/>
      <c r="G952" s="33"/>
      <c r="H952" s="33"/>
    </row>
    <row r="953" spans="6:8" ht="12.75">
      <c r="F953" s="33"/>
      <c r="G953" s="33"/>
      <c r="H953" s="33"/>
    </row>
    <row r="954" spans="6:8" ht="12.75">
      <c r="F954" s="33"/>
      <c r="G954" s="33"/>
      <c r="H954" s="33"/>
    </row>
    <row r="955" spans="6:8" ht="12.75">
      <c r="F955" s="33"/>
      <c r="G955" s="33"/>
      <c r="H955" s="33"/>
    </row>
    <row r="956" spans="6:8" ht="12.75">
      <c r="F956" s="33"/>
      <c r="G956" s="33"/>
      <c r="H956" s="33"/>
    </row>
    <row r="957" spans="6:8" ht="12.75">
      <c r="F957" s="33"/>
      <c r="G957" s="33"/>
      <c r="H957" s="33"/>
    </row>
    <row r="958" spans="6:8" ht="12.75">
      <c r="F958" s="33"/>
      <c r="G958" s="33"/>
      <c r="H958" s="33"/>
    </row>
    <row r="959" spans="6:8" ht="12.75">
      <c r="F959" s="33"/>
      <c r="G959" s="33"/>
      <c r="H959" s="33"/>
    </row>
    <row r="960" spans="6:8" ht="12.75">
      <c r="F960" s="33"/>
      <c r="G960" s="33"/>
      <c r="H960" s="33"/>
    </row>
    <row r="961" spans="6:8" ht="12.75">
      <c r="F961" s="33"/>
      <c r="G961" s="33"/>
      <c r="H961" s="33"/>
    </row>
    <row r="962" spans="6:8" ht="12.75">
      <c r="F962" s="33"/>
      <c r="G962" s="33"/>
      <c r="H962" s="33"/>
    </row>
    <row r="963" spans="6:8" ht="12.75">
      <c r="F963" s="33"/>
      <c r="G963" s="33"/>
      <c r="H963" s="33"/>
    </row>
    <row r="964" spans="6:8" ht="12.75">
      <c r="F964" s="33"/>
      <c r="G964" s="33"/>
      <c r="H964" s="33"/>
    </row>
    <row r="965" spans="6:8" ht="12.75">
      <c r="F965" s="33"/>
      <c r="G965" s="33"/>
      <c r="H965" s="33"/>
    </row>
    <row r="966" spans="6:8" ht="12.75">
      <c r="F966" s="33"/>
      <c r="G966" s="33"/>
      <c r="H966" s="33"/>
    </row>
    <row r="967" spans="6:8" ht="12.75">
      <c r="F967" s="33"/>
      <c r="G967" s="33"/>
      <c r="H967" s="33"/>
    </row>
    <row r="968" spans="6:8" ht="12.75">
      <c r="F968" s="33"/>
      <c r="G968" s="33"/>
      <c r="H968" s="33"/>
    </row>
    <row r="969" spans="6:8" ht="12.75">
      <c r="F969" s="33"/>
      <c r="G969" s="33"/>
      <c r="H969" s="33"/>
    </row>
    <row r="970" spans="6:8" ht="12.75">
      <c r="F970" s="33"/>
      <c r="G970" s="33"/>
      <c r="H970" s="33"/>
    </row>
    <row r="971" spans="6:8" ht="12.75">
      <c r="F971" s="33"/>
      <c r="G971" s="33"/>
      <c r="H971" s="33"/>
    </row>
    <row r="972" spans="6:8" ht="12.75">
      <c r="F972" s="33"/>
      <c r="G972" s="33"/>
      <c r="H972" s="33"/>
    </row>
    <row r="973" spans="6:8" ht="12.75">
      <c r="F973" s="33"/>
      <c r="G973" s="33"/>
      <c r="H973" s="33"/>
    </row>
    <row r="974" spans="6:8" ht="12.75">
      <c r="F974" s="33"/>
      <c r="G974" s="33"/>
      <c r="H974" s="33"/>
    </row>
    <row r="975" spans="6:8" ht="12.75">
      <c r="F975" s="33"/>
      <c r="G975" s="33"/>
      <c r="H975" s="33"/>
    </row>
    <row r="976" spans="6:8" ht="12.75">
      <c r="F976" s="33"/>
      <c r="G976" s="33"/>
      <c r="H976" s="33"/>
    </row>
    <row r="977" spans="6:8" ht="12.75">
      <c r="F977" s="33"/>
      <c r="G977" s="33"/>
      <c r="H977" s="33"/>
    </row>
    <row r="978" spans="6:8" ht="12.75">
      <c r="F978" s="33"/>
      <c r="G978" s="33"/>
      <c r="H978" s="33"/>
    </row>
    <row r="979" spans="6:8" ht="12.75">
      <c r="F979" s="33"/>
      <c r="G979" s="33"/>
      <c r="H979" s="33"/>
    </row>
    <row r="980" spans="6:8" ht="12.75">
      <c r="F980" s="33"/>
      <c r="G980" s="33"/>
      <c r="H980" s="33"/>
    </row>
    <row r="981" spans="6:8" ht="12.75">
      <c r="F981" s="33"/>
      <c r="G981" s="33"/>
      <c r="H981" s="33"/>
    </row>
    <row r="982" spans="6:8" ht="12.75">
      <c r="F982" s="33"/>
      <c r="G982" s="33"/>
      <c r="H982" s="33"/>
    </row>
    <row r="983" spans="6:8" ht="12.75">
      <c r="F983" s="33"/>
      <c r="G983" s="33"/>
      <c r="H983" s="33"/>
    </row>
    <row r="984" spans="6:8" ht="12.75">
      <c r="F984" s="33"/>
      <c r="G984" s="33"/>
      <c r="H984" s="33"/>
    </row>
    <row r="985" spans="6:8" ht="12.75">
      <c r="F985" s="33"/>
      <c r="G985" s="33"/>
      <c r="H985" s="33"/>
    </row>
    <row r="986" spans="6:8" ht="12.75">
      <c r="F986" s="33"/>
      <c r="G986" s="33"/>
      <c r="H986" s="33"/>
    </row>
    <row r="987" spans="6:8" ht="12.75">
      <c r="F987" s="33"/>
      <c r="G987" s="33"/>
      <c r="H987" s="33"/>
    </row>
    <row r="988" spans="6:8" ht="12.75">
      <c r="F988" s="33"/>
      <c r="G988" s="33"/>
      <c r="H988" s="33"/>
    </row>
    <row r="989" spans="6:8" ht="12.75">
      <c r="F989" s="33"/>
      <c r="G989" s="33"/>
      <c r="H989" s="33"/>
    </row>
    <row r="990" spans="6:8" ht="12.75">
      <c r="F990" s="33"/>
      <c r="G990" s="33"/>
      <c r="H990" s="33"/>
    </row>
    <row r="991" spans="6:8" ht="12.75">
      <c r="F991" s="33"/>
      <c r="G991" s="33"/>
      <c r="H991" s="33"/>
    </row>
    <row r="992" spans="6:8" ht="12.75">
      <c r="F992" s="33"/>
      <c r="G992" s="33"/>
      <c r="H992" s="33"/>
    </row>
    <row r="993" spans="6:8" ht="12.75">
      <c r="F993" s="33"/>
      <c r="G993" s="33"/>
      <c r="H993" s="33"/>
    </row>
    <row r="994" spans="6:8" ht="12.75">
      <c r="F994" s="33"/>
      <c r="G994" s="33"/>
      <c r="H994" s="33"/>
    </row>
    <row r="995" spans="6:8" ht="12.75">
      <c r="F995" s="33"/>
      <c r="G995" s="33"/>
      <c r="H995" s="33"/>
    </row>
    <row r="996" spans="6:8" ht="12.75">
      <c r="F996" s="33"/>
      <c r="G996" s="33"/>
      <c r="H996" s="33"/>
    </row>
    <row r="997" spans="6:8" ht="12.75">
      <c r="F997" s="33"/>
      <c r="G997" s="33"/>
      <c r="H997" s="33"/>
    </row>
    <row r="998" spans="6:8" ht="12.75">
      <c r="F998" s="33"/>
      <c r="G998" s="33"/>
      <c r="H998" s="33"/>
    </row>
    <row r="999" spans="6:8" ht="12.75">
      <c r="F999" s="33"/>
      <c r="G999" s="33"/>
      <c r="H999" s="33"/>
    </row>
    <row r="1000" spans="6:8" ht="12.75">
      <c r="F1000" s="33"/>
      <c r="G1000" s="33"/>
      <c r="H1000" s="33"/>
    </row>
    <row r="1001" spans="6:8" ht="12.75">
      <c r="F1001" s="33"/>
      <c r="G1001" s="33"/>
      <c r="H1001" s="33"/>
    </row>
    <row r="1002" spans="6:8" ht="12.75">
      <c r="F1002" s="33"/>
      <c r="G1002" s="33"/>
      <c r="H1002" s="33"/>
    </row>
    <row r="1003" spans="6:8" ht="12.75">
      <c r="F1003" s="33"/>
      <c r="G1003" s="33"/>
      <c r="H1003" s="33"/>
    </row>
    <row r="1004" spans="6:8" ht="12.75">
      <c r="F1004" s="33"/>
      <c r="G1004" s="33"/>
      <c r="H1004" s="33"/>
    </row>
    <row r="1005" spans="6:8" ht="12.75">
      <c r="F1005" s="33"/>
      <c r="G1005" s="33"/>
      <c r="H1005" s="33"/>
    </row>
    <row r="1006" spans="6:8" ht="12.75">
      <c r="F1006" s="33"/>
      <c r="G1006" s="33"/>
      <c r="H1006" s="33"/>
    </row>
    <row r="1007" spans="6:8" ht="12.75">
      <c r="F1007" s="33"/>
      <c r="G1007" s="33"/>
      <c r="H1007" s="33"/>
    </row>
    <row r="1008" spans="6:8" ht="12.75">
      <c r="F1008" s="33"/>
      <c r="G1008" s="33"/>
      <c r="H1008" s="33"/>
    </row>
    <row r="1009" spans="6:8" ht="12.75">
      <c r="F1009" s="33"/>
      <c r="G1009" s="33"/>
      <c r="H1009" s="33"/>
    </row>
    <row r="1010" spans="6:8" ht="12.75">
      <c r="F1010" s="33"/>
      <c r="G1010" s="33"/>
      <c r="H1010" s="33"/>
    </row>
    <row r="1011" spans="6:8" ht="12.75">
      <c r="F1011" s="33"/>
      <c r="G1011" s="33"/>
      <c r="H1011" s="33"/>
    </row>
    <row r="1012" spans="6:8" ht="12.75">
      <c r="F1012" s="33"/>
      <c r="G1012" s="33"/>
      <c r="H1012" s="33"/>
    </row>
    <row r="1013" spans="6:8" ht="12.75">
      <c r="F1013" s="33"/>
      <c r="G1013" s="33"/>
      <c r="H1013" s="33"/>
    </row>
    <row r="1014" spans="6:8" ht="12.75">
      <c r="F1014" s="33"/>
      <c r="G1014" s="33"/>
      <c r="H1014" s="33"/>
    </row>
    <row r="1015" spans="6:8" ht="12.75">
      <c r="F1015" s="33"/>
      <c r="G1015" s="33"/>
      <c r="H1015" s="33"/>
    </row>
    <row r="1016" spans="6:8" ht="12.75">
      <c r="F1016" s="33"/>
      <c r="G1016" s="33"/>
      <c r="H1016" s="33"/>
    </row>
    <row r="1017" spans="6:8" ht="12.75">
      <c r="F1017" s="33"/>
      <c r="G1017" s="33"/>
      <c r="H1017" s="33"/>
    </row>
    <row r="1018" spans="6:8" ht="12.75">
      <c r="F1018" s="33"/>
      <c r="G1018" s="33"/>
      <c r="H1018" s="33"/>
    </row>
    <row r="1019" spans="6:8" ht="12.75">
      <c r="F1019" s="33"/>
      <c r="G1019" s="33"/>
      <c r="H1019" s="33"/>
    </row>
    <row r="1020" spans="6:8" ht="12.75">
      <c r="F1020" s="33"/>
      <c r="G1020" s="33"/>
      <c r="H1020" s="33"/>
    </row>
    <row r="1021" spans="6:8" ht="12.75">
      <c r="F1021" s="33"/>
      <c r="G1021" s="33"/>
      <c r="H1021" s="33"/>
    </row>
    <row r="1022" spans="6:8" ht="12.75">
      <c r="F1022" s="33"/>
      <c r="G1022" s="33"/>
      <c r="H1022" s="33"/>
    </row>
    <row r="1023" spans="6:8" ht="12.75">
      <c r="F1023" s="33"/>
      <c r="G1023" s="33"/>
      <c r="H1023" s="33"/>
    </row>
    <row r="1024" spans="6:8" ht="12.75">
      <c r="F1024" s="33"/>
      <c r="G1024" s="33"/>
      <c r="H1024" s="33"/>
    </row>
    <row r="1025" spans="6:8" ht="12.75">
      <c r="F1025" s="33"/>
      <c r="G1025" s="33"/>
      <c r="H1025" s="33"/>
    </row>
    <row r="1026" spans="6:8" ht="12.75">
      <c r="F1026" s="33"/>
      <c r="G1026" s="33"/>
      <c r="H1026" s="33"/>
    </row>
    <row r="1027" spans="6:8" ht="12.75">
      <c r="F1027" s="33"/>
      <c r="G1027" s="33"/>
      <c r="H1027" s="33"/>
    </row>
    <row r="1028" spans="6:8" ht="12.75">
      <c r="F1028" s="33"/>
      <c r="G1028" s="33"/>
      <c r="H1028" s="33"/>
    </row>
    <row r="1029" spans="6:8" ht="12.75">
      <c r="F1029" s="33"/>
      <c r="G1029" s="33"/>
      <c r="H1029" s="33"/>
    </row>
    <row r="1030" spans="6:8" ht="12.75">
      <c r="F1030" s="33"/>
      <c r="G1030" s="33"/>
      <c r="H1030" s="33"/>
    </row>
    <row r="1031" spans="6:8" ht="12.75">
      <c r="F1031" s="33"/>
      <c r="G1031" s="33"/>
      <c r="H1031" s="33"/>
    </row>
    <row r="1032" spans="6:8" ht="12.75">
      <c r="F1032" s="33"/>
      <c r="G1032" s="33"/>
      <c r="H1032" s="33"/>
    </row>
    <row r="1033" spans="6:8" ht="12.75">
      <c r="F1033" s="33"/>
      <c r="G1033" s="33"/>
      <c r="H1033" s="33"/>
    </row>
    <row r="1034" spans="6:8" ht="12.75">
      <c r="F1034" s="33"/>
      <c r="G1034" s="33"/>
      <c r="H1034" s="33"/>
    </row>
    <row r="1035" spans="6:8" ht="12.75">
      <c r="F1035" s="33"/>
      <c r="G1035" s="33"/>
      <c r="H1035" s="33"/>
    </row>
    <row r="1036" spans="6:8" ht="12.75">
      <c r="F1036" s="33"/>
      <c r="G1036" s="33"/>
      <c r="H1036" s="33"/>
    </row>
    <row r="1037" spans="6:8" ht="12.75">
      <c r="F1037" s="33"/>
      <c r="G1037" s="33"/>
      <c r="H1037" s="33"/>
    </row>
    <row r="1038" spans="6:8" ht="12.75">
      <c r="F1038" s="33"/>
      <c r="G1038" s="33"/>
      <c r="H1038" s="33"/>
    </row>
    <row r="1039" spans="6:8" ht="12.75">
      <c r="F1039" s="33"/>
      <c r="G1039" s="33"/>
      <c r="H1039" s="33"/>
    </row>
    <row r="1040" spans="6:8" ht="12.75">
      <c r="F1040" s="33"/>
      <c r="G1040" s="33"/>
      <c r="H1040" s="33"/>
    </row>
    <row r="1041" spans="6:8" ht="12.75">
      <c r="F1041" s="33"/>
      <c r="G1041" s="33"/>
      <c r="H1041" s="33"/>
    </row>
    <row r="1042" spans="6:8" ht="12.75">
      <c r="F1042" s="33"/>
      <c r="G1042" s="33"/>
      <c r="H1042" s="33"/>
    </row>
    <row r="1043" spans="6:8" ht="12.75">
      <c r="F1043" s="33"/>
      <c r="G1043" s="33"/>
      <c r="H1043" s="33"/>
    </row>
    <row r="1044" spans="6:8" ht="12.75">
      <c r="F1044" s="33"/>
      <c r="G1044" s="33"/>
      <c r="H1044" s="33"/>
    </row>
    <row r="1045" spans="6:8" ht="12.75">
      <c r="F1045" s="33"/>
      <c r="G1045" s="33"/>
      <c r="H1045" s="33"/>
    </row>
    <row r="1046" spans="6:8" ht="12.75">
      <c r="F1046" s="33"/>
      <c r="G1046" s="33"/>
      <c r="H1046" s="33"/>
    </row>
    <row r="1047" spans="6:8" ht="12.75">
      <c r="F1047" s="33"/>
      <c r="G1047" s="33"/>
      <c r="H1047" s="33"/>
    </row>
    <row r="1048" spans="6:8" ht="12.75">
      <c r="F1048" s="33"/>
      <c r="G1048" s="33"/>
      <c r="H1048" s="33"/>
    </row>
    <row r="1049" spans="6:8" ht="12.75">
      <c r="F1049" s="33"/>
      <c r="G1049" s="33"/>
      <c r="H1049" s="33"/>
    </row>
    <row r="1050" spans="6:8" ht="12.75">
      <c r="F1050" s="33"/>
      <c r="G1050" s="33"/>
      <c r="H1050" s="33"/>
    </row>
    <row r="1051" spans="6:8" ht="12.75">
      <c r="F1051" s="33"/>
      <c r="G1051" s="33"/>
      <c r="H1051" s="33"/>
    </row>
    <row r="1052" spans="6:8" ht="12.75">
      <c r="F1052" s="33"/>
      <c r="G1052" s="33"/>
      <c r="H1052" s="33"/>
    </row>
    <row r="1053" spans="6:8" ht="12.75">
      <c r="F1053" s="33"/>
      <c r="G1053" s="33"/>
      <c r="H1053" s="33"/>
    </row>
    <row r="1054" spans="6:8" ht="12.75">
      <c r="F1054" s="33"/>
      <c r="G1054" s="33"/>
      <c r="H1054" s="33"/>
    </row>
    <row r="1055" spans="6:8" ht="12.75">
      <c r="F1055" s="33"/>
      <c r="G1055" s="33"/>
      <c r="H1055" s="33"/>
    </row>
    <row r="1056" spans="6:8" ht="12.75">
      <c r="F1056" s="33"/>
      <c r="G1056" s="33"/>
      <c r="H1056" s="33"/>
    </row>
    <row r="1057" spans="6:8" ht="12.75">
      <c r="F1057" s="33"/>
      <c r="G1057" s="33"/>
      <c r="H1057" s="33"/>
    </row>
    <row r="1058" spans="6:8" ht="12.75">
      <c r="F1058" s="33"/>
      <c r="G1058" s="33"/>
      <c r="H1058" s="33"/>
    </row>
    <row r="1059" spans="6:8" ht="12.75">
      <c r="F1059" s="33"/>
      <c r="G1059" s="33"/>
      <c r="H1059" s="33"/>
    </row>
    <row r="1060" spans="6:8" ht="12.75">
      <c r="F1060" s="33"/>
      <c r="G1060" s="33"/>
      <c r="H1060" s="33"/>
    </row>
    <row r="1061" spans="6:8" ht="12.75">
      <c r="F1061" s="33"/>
      <c r="G1061" s="33"/>
      <c r="H1061" s="33"/>
    </row>
    <row r="1062" spans="6:8" ht="12.75">
      <c r="F1062" s="33"/>
      <c r="G1062" s="33"/>
      <c r="H1062" s="33"/>
    </row>
    <row r="1063" spans="6:8" ht="12.75">
      <c r="F1063" s="33"/>
      <c r="G1063" s="33"/>
      <c r="H1063" s="33"/>
    </row>
    <row r="1064" spans="6:8" ht="12.75">
      <c r="F1064" s="33"/>
      <c r="G1064" s="33"/>
      <c r="H1064" s="33"/>
    </row>
    <row r="1065" spans="6:8" ht="12.75">
      <c r="F1065" s="33"/>
      <c r="G1065" s="33"/>
      <c r="H1065" s="33"/>
    </row>
    <row r="1066" spans="6:8" ht="12.75">
      <c r="F1066" s="33"/>
      <c r="G1066" s="33"/>
      <c r="H1066" s="33"/>
    </row>
    <row r="1067" spans="6:8" ht="12.75">
      <c r="F1067" s="33"/>
      <c r="G1067" s="33"/>
      <c r="H1067" s="33"/>
    </row>
    <row r="1068" spans="6:8" ht="12.75">
      <c r="F1068" s="33"/>
      <c r="G1068" s="33"/>
      <c r="H1068" s="33"/>
    </row>
    <row r="1069" spans="6:8" ht="12.75">
      <c r="F1069" s="33"/>
      <c r="G1069" s="33"/>
      <c r="H1069" s="33"/>
    </row>
    <row r="1070" spans="6:8" ht="12.75">
      <c r="F1070" s="33"/>
      <c r="G1070" s="33"/>
      <c r="H1070" s="33"/>
    </row>
    <row r="1071" spans="6:8" ht="12.75">
      <c r="F1071" s="33"/>
      <c r="G1071" s="33"/>
      <c r="H1071" s="33"/>
    </row>
    <row r="1072" spans="6:8" ht="12.75">
      <c r="F1072" s="33"/>
      <c r="G1072" s="33"/>
      <c r="H1072" s="33"/>
    </row>
    <row r="1073" spans="6:8" ht="12.75">
      <c r="F1073" s="33"/>
      <c r="G1073" s="33"/>
      <c r="H1073" s="33"/>
    </row>
    <row r="1074" spans="6:8" ht="12.75">
      <c r="F1074" s="33"/>
      <c r="G1074" s="33"/>
      <c r="H1074" s="33"/>
    </row>
    <row r="1075" spans="6:8" ht="12.75">
      <c r="F1075" s="33"/>
      <c r="G1075" s="33"/>
      <c r="H1075" s="33"/>
    </row>
    <row r="1076" spans="6:8" ht="12.75">
      <c r="F1076" s="33"/>
      <c r="G1076" s="33"/>
      <c r="H1076" s="33"/>
    </row>
    <row r="1077" spans="6:8" ht="12.75">
      <c r="F1077" s="33"/>
      <c r="G1077" s="33"/>
      <c r="H1077" s="33"/>
    </row>
    <row r="1078" spans="6:8" ht="12.75">
      <c r="F1078" s="33"/>
      <c r="G1078" s="33"/>
      <c r="H1078" s="33"/>
    </row>
    <row r="1079" spans="6:8" ht="12.75">
      <c r="F1079" s="33"/>
      <c r="G1079" s="33"/>
      <c r="H1079" s="33"/>
    </row>
    <row r="1080" spans="6:8" ht="12.75">
      <c r="F1080" s="33"/>
      <c r="G1080" s="33"/>
      <c r="H1080" s="33"/>
    </row>
    <row r="1081" spans="6:8" ht="12.75">
      <c r="F1081" s="33"/>
      <c r="G1081" s="33"/>
      <c r="H1081" s="33"/>
    </row>
    <row r="1082" spans="6:8" ht="12.75">
      <c r="F1082" s="33"/>
      <c r="G1082" s="33"/>
      <c r="H1082" s="33"/>
    </row>
    <row r="1083" spans="6:8" ht="12.75">
      <c r="F1083" s="33"/>
      <c r="G1083" s="33"/>
      <c r="H1083" s="33"/>
    </row>
    <row r="1084" spans="6:8" ht="12.75">
      <c r="F1084" s="33"/>
      <c r="G1084" s="33"/>
      <c r="H1084" s="33"/>
    </row>
    <row r="1085" spans="6:8" ht="12.75">
      <c r="F1085" s="33"/>
      <c r="G1085" s="33"/>
      <c r="H1085" s="33"/>
    </row>
    <row r="1086" spans="6:8" ht="12.75">
      <c r="F1086" s="33"/>
      <c r="G1086" s="33"/>
      <c r="H1086" s="33"/>
    </row>
    <row r="1087" spans="6:8" ht="12.75">
      <c r="F1087" s="33"/>
      <c r="G1087" s="33"/>
      <c r="H1087" s="33"/>
    </row>
    <row r="1088" spans="6:8" ht="12.75">
      <c r="F1088" s="33"/>
      <c r="G1088" s="33"/>
      <c r="H1088" s="33"/>
    </row>
    <row r="1089" spans="6:8" ht="12.75">
      <c r="F1089" s="33"/>
      <c r="G1089" s="33"/>
      <c r="H1089" s="33"/>
    </row>
    <row r="1090" spans="6:8" ht="12.75">
      <c r="F1090" s="33"/>
      <c r="G1090" s="33"/>
      <c r="H1090" s="33"/>
    </row>
    <row r="1091" spans="6:8" ht="12.75">
      <c r="F1091" s="33"/>
      <c r="G1091" s="33"/>
      <c r="H1091" s="33"/>
    </row>
    <row r="1092" spans="6:8" ht="12.75">
      <c r="F1092" s="33"/>
      <c r="G1092" s="33"/>
      <c r="H1092" s="33"/>
    </row>
    <row r="1093" spans="6:8" ht="12.75">
      <c r="F1093" s="33"/>
      <c r="G1093" s="33"/>
      <c r="H1093" s="33"/>
    </row>
    <row r="1094" spans="6:8" ht="12.75">
      <c r="F1094" s="33"/>
      <c r="G1094" s="33"/>
      <c r="H1094" s="33"/>
    </row>
    <row r="1095" spans="6:8" ht="12.75">
      <c r="F1095" s="33"/>
      <c r="G1095" s="33"/>
      <c r="H1095" s="33"/>
    </row>
    <row r="1096" spans="6:8" ht="12.75">
      <c r="F1096" s="33"/>
      <c r="G1096" s="33"/>
      <c r="H1096" s="33"/>
    </row>
    <row r="1097" spans="6:8" ht="12.75">
      <c r="F1097" s="33"/>
      <c r="G1097" s="33"/>
      <c r="H1097" s="33"/>
    </row>
    <row r="1098" spans="6:8" ht="12.75">
      <c r="F1098" s="33"/>
      <c r="G1098" s="33"/>
      <c r="H1098" s="33"/>
    </row>
    <row r="1099" spans="6:8" ht="12.75">
      <c r="F1099" s="33"/>
      <c r="G1099" s="33"/>
      <c r="H1099" s="33"/>
    </row>
    <row r="1100" spans="6:8" ht="12.75">
      <c r="F1100" s="33"/>
      <c r="G1100" s="33"/>
      <c r="H1100" s="33"/>
    </row>
    <row r="1101" spans="6:8" ht="12.75">
      <c r="F1101" s="33"/>
      <c r="G1101" s="33"/>
      <c r="H1101" s="33"/>
    </row>
    <row r="1102" spans="6:8" ht="12.75">
      <c r="F1102" s="33"/>
      <c r="G1102" s="33"/>
      <c r="H1102" s="33"/>
    </row>
    <row r="1103" spans="6:8" ht="12.75">
      <c r="F1103" s="33"/>
      <c r="G1103" s="33"/>
      <c r="H1103" s="33"/>
    </row>
    <row r="1104" spans="6:8" ht="12.75">
      <c r="F1104" s="33"/>
      <c r="G1104" s="33"/>
      <c r="H1104" s="33"/>
    </row>
    <row r="1105" spans="6:8" ht="12.75">
      <c r="F1105" s="33"/>
      <c r="G1105" s="33"/>
      <c r="H1105" s="33"/>
    </row>
    <row r="1106" spans="6:8" ht="12.75">
      <c r="F1106" s="33"/>
      <c r="G1106" s="33"/>
      <c r="H1106" s="33"/>
    </row>
    <row r="1107" spans="6:8" ht="12.75">
      <c r="F1107" s="33"/>
      <c r="G1107" s="33"/>
      <c r="H1107" s="33"/>
    </row>
    <row r="1108" spans="6:8" ht="12.75">
      <c r="F1108" s="33"/>
      <c r="G1108" s="33"/>
      <c r="H1108" s="33"/>
    </row>
    <row r="1109" spans="6:8" ht="12.75">
      <c r="F1109" s="33"/>
      <c r="G1109" s="33"/>
      <c r="H1109" s="33"/>
    </row>
    <row r="1110" spans="6:8" ht="12.75">
      <c r="F1110" s="33"/>
      <c r="G1110" s="33"/>
      <c r="H1110" s="33"/>
    </row>
    <row r="1111" spans="6:8" ht="12.75">
      <c r="F1111" s="33"/>
      <c r="G1111" s="33"/>
      <c r="H1111" s="33"/>
    </row>
    <row r="1112" spans="6:8" ht="12.75">
      <c r="F1112" s="33"/>
      <c r="G1112" s="33"/>
      <c r="H1112" s="33"/>
    </row>
    <row r="1113" spans="6:8" ht="12.75">
      <c r="F1113" s="33"/>
      <c r="G1113" s="33"/>
      <c r="H1113" s="33"/>
    </row>
    <row r="1114" spans="6:8" ht="12.75">
      <c r="F1114" s="33"/>
      <c r="G1114" s="33"/>
      <c r="H1114" s="33"/>
    </row>
    <row r="1115" spans="6:8" ht="12.75">
      <c r="F1115" s="33"/>
      <c r="G1115" s="33"/>
      <c r="H1115" s="33"/>
    </row>
    <row r="1116" spans="6:8" ht="12.75">
      <c r="F1116" s="33"/>
      <c r="G1116" s="33"/>
      <c r="H1116" s="33"/>
    </row>
    <row r="1117" spans="6:8" ht="12.75">
      <c r="F1117" s="33"/>
      <c r="G1117" s="33"/>
      <c r="H1117" s="33"/>
    </row>
    <row r="1118" spans="6:8" ht="12.75">
      <c r="F1118" s="33"/>
      <c r="G1118" s="33"/>
      <c r="H1118" s="33"/>
    </row>
    <row r="1119" spans="6:8" ht="12.75">
      <c r="F1119" s="33"/>
      <c r="G1119" s="33"/>
      <c r="H1119" s="33"/>
    </row>
    <row r="1120" spans="6:8" ht="12.75">
      <c r="F1120" s="33"/>
      <c r="G1120" s="33"/>
      <c r="H1120" s="33"/>
    </row>
    <row r="1121" spans="6:8" ht="12.75">
      <c r="F1121" s="33"/>
      <c r="G1121" s="33"/>
      <c r="H1121" s="33"/>
    </row>
    <row r="1122" spans="6:8" ht="12.75">
      <c r="F1122" s="33"/>
      <c r="G1122" s="33"/>
      <c r="H1122" s="33"/>
    </row>
    <row r="1123" spans="6:8" ht="12.75">
      <c r="F1123" s="33"/>
      <c r="G1123" s="33"/>
      <c r="H1123" s="33"/>
    </row>
    <row r="1124" spans="6:8" ht="12.75">
      <c r="F1124" s="33"/>
      <c r="G1124" s="33"/>
      <c r="H1124" s="33"/>
    </row>
    <row r="1125" spans="6:8" ht="12.75">
      <c r="F1125" s="33"/>
      <c r="G1125" s="33"/>
      <c r="H1125" s="33"/>
    </row>
    <row r="1126" spans="6:8" ht="12.75">
      <c r="F1126" s="33"/>
      <c r="G1126" s="33"/>
      <c r="H1126" s="33"/>
    </row>
    <row r="1127" spans="6:8" ht="12.75">
      <c r="F1127" s="33"/>
      <c r="G1127" s="33"/>
      <c r="H1127" s="33"/>
    </row>
    <row r="1128" spans="6:8" ht="12.75">
      <c r="F1128" s="33"/>
      <c r="G1128" s="33"/>
      <c r="H1128" s="33"/>
    </row>
    <row r="1129" spans="6:8" ht="12.75">
      <c r="F1129" s="33"/>
      <c r="G1129" s="33"/>
      <c r="H1129" s="33"/>
    </row>
    <row r="1130" spans="6:8" ht="12.75">
      <c r="F1130" s="33"/>
      <c r="G1130" s="33"/>
      <c r="H1130" s="33"/>
    </row>
    <row r="1131" spans="6:8" ht="12.75">
      <c r="F1131" s="33"/>
      <c r="G1131" s="33"/>
      <c r="H1131" s="33"/>
    </row>
    <row r="1132" spans="6:8" ht="12.75">
      <c r="F1132" s="33"/>
      <c r="G1132" s="33"/>
      <c r="H1132" s="33"/>
    </row>
    <row r="1133" spans="6:8" ht="12.75">
      <c r="F1133" s="33"/>
      <c r="G1133" s="33"/>
      <c r="H1133" s="33"/>
    </row>
    <row r="1134" spans="6:8" ht="12.75">
      <c r="F1134" s="33"/>
      <c r="G1134" s="33"/>
      <c r="H1134" s="33"/>
    </row>
    <row r="1135" spans="6:8" ht="12.75">
      <c r="F1135" s="33"/>
      <c r="G1135" s="33"/>
      <c r="H1135" s="33"/>
    </row>
    <row r="1136" spans="6:8" ht="12.75">
      <c r="F1136" s="33"/>
      <c r="G1136" s="33"/>
      <c r="H1136" s="33"/>
    </row>
    <row r="1137" spans="6:8" ht="12.75">
      <c r="F1137" s="33"/>
      <c r="G1137" s="33"/>
      <c r="H1137" s="33"/>
    </row>
    <row r="1138" spans="6:8" ht="12.75">
      <c r="F1138" s="33"/>
      <c r="G1138" s="33"/>
      <c r="H1138" s="33"/>
    </row>
    <row r="1139" spans="6:8" ht="12.75">
      <c r="F1139" s="33"/>
      <c r="G1139" s="33"/>
      <c r="H1139" s="33"/>
    </row>
    <row r="1140" spans="6:8" ht="12.75">
      <c r="F1140" s="33"/>
      <c r="G1140" s="33"/>
      <c r="H1140" s="33"/>
    </row>
    <row r="1141" spans="6:8" ht="12.75">
      <c r="F1141" s="33"/>
      <c r="G1141" s="33"/>
      <c r="H1141" s="33"/>
    </row>
    <row r="1142" spans="6:8" ht="12.75">
      <c r="F1142" s="33"/>
      <c r="G1142" s="33"/>
      <c r="H1142" s="33"/>
    </row>
    <row r="1143" spans="6:8" ht="12.75">
      <c r="F1143" s="33"/>
      <c r="G1143" s="33"/>
      <c r="H1143" s="33"/>
    </row>
    <row r="1144" spans="6:8" ht="12.75">
      <c r="F1144" s="33"/>
      <c r="G1144" s="33"/>
      <c r="H1144" s="33"/>
    </row>
    <row r="1145" spans="6:8" ht="12.75">
      <c r="F1145" s="33"/>
      <c r="G1145" s="33"/>
      <c r="H1145" s="33"/>
    </row>
    <row r="1146" spans="6:8" ht="12.75">
      <c r="F1146" s="33"/>
      <c r="G1146" s="33"/>
      <c r="H1146" s="33"/>
    </row>
    <row r="1147" spans="6:8" ht="12.75">
      <c r="F1147" s="33"/>
      <c r="G1147" s="33"/>
      <c r="H1147" s="33"/>
    </row>
    <row r="1148" spans="6:8" ht="12.75">
      <c r="F1148" s="33"/>
      <c r="G1148" s="33"/>
      <c r="H1148" s="33"/>
    </row>
    <row r="1149" spans="6:8" ht="12.75">
      <c r="F1149" s="33"/>
      <c r="G1149" s="33"/>
      <c r="H1149" s="33"/>
    </row>
    <row r="1150" spans="6:8" ht="12.75">
      <c r="F1150" s="33"/>
      <c r="G1150" s="33"/>
      <c r="H1150" s="33"/>
    </row>
    <row r="1151" spans="6:8" ht="12.75">
      <c r="F1151" s="33"/>
      <c r="G1151" s="33"/>
      <c r="H1151" s="33"/>
    </row>
    <row r="1152" spans="6:8" ht="12.75">
      <c r="F1152" s="33"/>
      <c r="G1152" s="33"/>
      <c r="H1152" s="33"/>
    </row>
    <row r="1153" spans="6:8" ht="12.75">
      <c r="F1153" s="33"/>
      <c r="G1153" s="33"/>
      <c r="H1153" s="33"/>
    </row>
    <row r="1154" spans="6:8" ht="12.75">
      <c r="F1154" s="33"/>
      <c r="G1154" s="33"/>
      <c r="H1154" s="33"/>
    </row>
    <row r="1155" spans="6:8" ht="12.75">
      <c r="F1155" s="33"/>
      <c r="G1155" s="33"/>
      <c r="H1155" s="33"/>
    </row>
    <row r="1156" spans="6:8" ht="12.75">
      <c r="F1156" s="33"/>
      <c r="G1156" s="33"/>
      <c r="H1156" s="33"/>
    </row>
    <row r="1157" spans="6:8" ht="12.75">
      <c r="F1157" s="33"/>
      <c r="G1157" s="33"/>
      <c r="H1157" s="33"/>
    </row>
    <row r="1158" spans="6:8" ht="12.75">
      <c r="F1158" s="33"/>
      <c r="G1158" s="33"/>
      <c r="H1158" s="33"/>
    </row>
    <row r="1159" spans="6:8" ht="12.75">
      <c r="F1159" s="33"/>
      <c r="G1159" s="33"/>
      <c r="H1159" s="33"/>
    </row>
    <row r="1160" spans="6:8" ht="12.75">
      <c r="F1160" s="33"/>
      <c r="G1160" s="33"/>
      <c r="H1160" s="33"/>
    </row>
    <row r="1161" spans="6:8" ht="12.75">
      <c r="F1161" s="33"/>
      <c r="G1161" s="33"/>
      <c r="H1161" s="33"/>
    </row>
    <row r="1162" spans="6:8" ht="12.75">
      <c r="F1162" s="33"/>
      <c r="G1162" s="33"/>
      <c r="H1162" s="33"/>
    </row>
    <row r="1163" spans="6:8" ht="12.75">
      <c r="F1163" s="33"/>
      <c r="G1163" s="33"/>
      <c r="H1163" s="33"/>
    </row>
    <row r="1164" spans="6:8" ht="12.75">
      <c r="F1164" s="33"/>
      <c r="G1164" s="33"/>
      <c r="H1164" s="33"/>
    </row>
    <row r="1165" spans="6:8" ht="12.75">
      <c r="F1165" s="33"/>
      <c r="G1165" s="33"/>
      <c r="H1165" s="33"/>
    </row>
    <row r="1166" spans="6:8" ht="12.75">
      <c r="F1166" s="33"/>
      <c r="G1166" s="33"/>
      <c r="H1166" s="33"/>
    </row>
    <row r="1167" spans="6:8" ht="12.75">
      <c r="F1167" s="33"/>
      <c r="G1167" s="33"/>
      <c r="H1167" s="33"/>
    </row>
    <row r="1168" spans="6:8" ht="12.75">
      <c r="F1168" s="33"/>
      <c r="G1168" s="33"/>
      <c r="H1168" s="33"/>
    </row>
    <row r="1169" spans="6:8" ht="12.75">
      <c r="F1169" s="33"/>
      <c r="G1169" s="33"/>
      <c r="H1169" s="33"/>
    </row>
    <row r="1170" spans="6:8" ht="12.75">
      <c r="F1170" s="33"/>
      <c r="G1170" s="33"/>
      <c r="H1170" s="33"/>
    </row>
    <row r="1171" spans="6:8" ht="12.75">
      <c r="F1171" s="33"/>
      <c r="G1171" s="33"/>
      <c r="H1171" s="33"/>
    </row>
    <row r="1172" spans="6:8" ht="12.75">
      <c r="F1172" s="33"/>
      <c r="G1172" s="33"/>
      <c r="H1172" s="33"/>
    </row>
    <row r="1173" spans="6:8" ht="12.75">
      <c r="F1173" s="33"/>
      <c r="G1173" s="33"/>
      <c r="H1173" s="33"/>
    </row>
    <row r="1174" spans="6:8" ht="12.75">
      <c r="F1174" s="33"/>
      <c r="G1174" s="33"/>
      <c r="H1174" s="33"/>
    </row>
    <row r="1175" spans="6:8" ht="12.75">
      <c r="F1175" s="33"/>
      <c r="G1175" s="33"/>
      <c r="H1175" s="33"/>
    </row>
    <row r="1176" spans="6:8" ht="12.75">
      <c r="F1176" s="33"/>
      <c r="G1176" s="33"/>
      <c r="H1176" s="33"/>
    </row>
    <row r="1177" spans="6:8" ht="12.75">
      <c r="F1177" s="33"/>
      <c r="G1177" s="33"/>
      <c r="H1177" s="33"/>
    </row>
    <row r="1178" spans="6:8" ht="12.75">
      <c r="F1178" s="33"/>
      <c r="G1178" s="33"/>
      <c r="H1178" s="33"/>
    </row>
    <row r="1179" spans="6:8" ht="12.75">
      <c r="F1179" s="33"/>
      <c r="G1179" s="33"/>
      <c r="H1179" s="33"/>
    </row>
    <row r="1180" spans="6:8" ht="12.75">
      <c r="F1180" s="33"/>
      <c r="G1180" s="33"/>
      <c r="H1180" s="33"/>
    </row>
    <row r="1181" spans="6:8" ht="12.75">
      <c r="F1181" s="33"/>
      <c r="G1181" s="33"/>
      <c r="H1181" s="33"/>
    </row>
    <row r="1182" spans="6:8" ht="12.75">
      <c r="F1182" s="33"/>
      <c r="G1182" s="33"/>
      <c r="H1182" s="33"/>
    </row>
    <row r="1183" spans="6:8" ht="12.75">
      <c r="F1183" s="33"/>
      <c r="G1183" s="33"/>
      <c r="H1183" s="33"/>
    </row>
    <row r="1184" spans="6:8" ht="12.75">
      <c r="F1184" s="33"/>
      <c r="G1184" s="33"/>
      <c r="H1184" s="33"/>
    </row>
    <row r="1185" spans="6:8" ht="12.75">
      <c r="F1185" s="33"/>
      <c r="G1185" s="33"/>
      <c r="H1185" s="33"/>
    </row>
    <row r="1186" spans="6:8" ht="12.75">
      <c r="F1186" s="33"/>
      <c r="G1186" s="33"/>
      <c r="H1186" s="33"/>
    </row>
    <row r="1187" spans="6:8" ht="12.75">
      <c r="F1187" s="33"/>
      <c r="G1187" s="33"/>
      <c r="H1187" s="33"/>
    </row>
    <row r="1188" spans="6:8" ht="12.75">
      <c r="F1188" s="33"/>
      <c r="G1188" s="33"/>
      <c r="H1188" s="33"/>
    </row>
    <row r="1189" spans="6:8" ht="12.75">
      <c r="F1189" s="33"/>
      <c r="G1189" s="33"/>
      <c r="H1189" s="33"/>
    </row>
    <row r="1190" spans="6:8" ht="12.75">
      <c r="F1190" s="33"/>
      <c r="G1190" s="33"/>
      <c r="H1190" s="33"/>
    </row>
    <row r="1191" spans="6:8" ht="12.75">
      <c r="F1191" s="33"/>
      <c r="G1191" s="33"/>
      <c r="H1191" s="33"/>
    </row>
    <row r="1192" spans="6:8" ht="12.75">
      <c r="F1192" s="33"/>
      <c r="G1192" s="33"/>
      <c r="H1192" s="33"/>
    </row>
    <row r="1193" spans="6:8" ht="12.75">
      <c r="F1193" s="33"/>
      <c r="G1193" s="33"/>
      <c r="H1193" s="33"/>
    </row>
    <row r="1194" spans="6:8" ht="12.75">
      <c r="F1194" s="33"/>
      <c r="G1194" s="33"/>
      <c r="H1194" s="33"/>
    </row>
    <row r="1195" spans="6:8" ht="12.75">
      <c r="F1195" s="33"/>
      <c r="G1195" s="33"/>
      <c r="H1195" s="33"/>
    </row>
    <row r="1196" spans="6:8" ht="12.75">
      <c r="F1196" s="33"/>
      <c r="G1196" s="33"/>
      <c r="H1196" s="33"/>
    </row>
    <row r="1197" spans="6:8" ht="12.75">
      <c r="F1197" s="33"/>
      <c r="G1197" s="33"/>
      <c r="H1197" s="33"/>
    </row>
    <row r="1198" spans="6:8" ht="12.75">
      <c r="F1198" s="33"/>
      <c r="G1198" s="33"/>
      <c r="H1198" s="33"/>
    </row>
    <row r="1199" spans="6:8" ht="12.75">
      <c r="F1199" s="33"/>
      <c r="G1199" s="33"/>
      <c r="H1199" s="33"/>
    </row>
    <row r="1200" spans="6:8" ht="12.75">
      <c r="F1200" s="33"/>
      <c r="G1200" s="33"/>
      <c r="H1200" s="33"/>
    </row>
    <row r="1201" spans="6:8" ht="12.75">
      <c r="F1201" s="33"/>
      <c r="G1201" s="33"/>
      <c r="H1201" s="33"/>
    </row>
    <row r="1202" spans="6:8" ht="12.75">
      <c r="F1202" s="33"/>
      <c r="G1202" s="33"/>
      <c r="H1202" s="33"/>
    </row>
    <row r="1203" spans="6:8" ht="12.75">
      <c r="F1203" s="33"/>
      <c r="G1203" s="33"/>
      <c r="H1203" s="33"/>
    </row>
    <row r="1204" spans="6:8" ht="12.75">
      <c r="F1204" s="33"/>
      <c r="G1204" s="33"/>
      <c r="H1204" s="33"/>
    </row>
    <row r="1205" spans="6:8" ht="12.75">
      <c r="F1205" s="33"/>
      <c r="G1205" s="33"/>
      <c r="H1205" s="33"/>
    </row>
    <row r="1206" spans="6:8" ht="12.75">
      <c r="F1206" s="33"/>
      <c r="G1206" s="33"/>
      <c r="H1206" s="33"/>
    </row>
    <row r="1207" spans="6:8" ht="12.75">
      <c r="F1207" s="33"/>
      <c r="G1207" s="33"/>
      <c r="H1207" s="33"/>
    </row>
    <row r="1208" spans="6:8" ht="12.75">
      <c r="F1208" s="33"/>
      <c r="G1208" s="33"/>
      <c r="H1208" s="33"/>
    </row>
    <row r="1209" spans="6:8" ht="12.75">
      <c r="F1209" s="33"/>
      <c r="G1209" s="33"/>
      <c r="H1209" s="33"/>
    </row>
    <row r="1210" spans="6:8" ht="12.75">
      <c r="F1210" s="33"/>
      <c r="G1210" s="33"/>
      <c r="H1210" s="33"/>
    </row>
    <row r="1211" spans="6:8" ht="12.75">
      <c r="F1211" s="33"/>
      <c r="G1211" s="33"/>
      <c r="H1211" s="33"/>
    </row>
    <row r="1212" spans="6:8" ht="12.75">
      <c r="F1212" s="33"/>
      <c r="G1212" s="33"/>
      <c r="H1212" s="33"/>
    </row>
    <row r="1213" spans="6:8" ht="12.75">
      <c r="F1213" s="33"/>
      <c r="G1213" s="33"/>
      <c r="H1213" s="33"/>
    </row>
    <row r="1214" spans="6:8" ht="12.75">
      <c r="F1214" s="33"/>
      <c r="G1214" s="33"/>
      <c r="H1214" s="33"/>
    </row>
    <row r="1215" spans="6:8" ht="12.75">
      <c r="F1215" s="33"/>
      <c r="G1215" s="33"/>
      <c r="H1215" s="33"/>
    </row>
    <row r="1216" spans="6:8" ht="12.75">
      <c r="F1216" s="33"/>
      <c r="G1216" s="33"/>
      <c r="H1216" s="33"/>
    </row>
    <row r="1217" spans="6:8" ht="12.75">
      <c r="F1217" s="33"/>
      <c r="G1217" s="33"/>
      <c r="H1217" s="33"/>
    </row>
    <row r="1218" spans="6:8" ht="12.75">
      <c r="F1218" s="33"/>
      <c r="G1218" s="33"/>
      <c r="H1218" s="33"/>
    </row>
    <row r="1219" spans="6:8" ht="12.75">
      <c r="F1219" s="33"/>
      <c r="G1219" s="33"/>
      <c r="H1219" s="33"/>
    </row>
    <row r="1220" spans="6:8" ht="12.75">
      <c r="F1220" s="33"/>
      <c r="G1220" s="33"/>
      <c r="H1220" s="33"/>
    </row>
    <row r="1221" spans="6:8" ht="12.75">
      <c r="F1221" s="33"/>
      <c r="G1221" s="33"/>
      <c r="H1221" s="33"/>
    </row>
    <row r="1222" spans="6:8" ht="12.75">
      <c r="F1222" s="33"/>
      <c r="G1222" s="33"/>
      <c r="H1222" s="33"/>
    </row>
    <row r="1223" spans="6:8" ht="12.75">
      <c r="F1223" s="33"/>
      <c r="G1223" s="33"/>
      <c r="H1223" s="33"/>
    </row>
    <row r="1224" spans="6:8" ht="12.75">
      <c r="F1224" s="33"/>
      <c r="G1224" s="33"/>
      <c r="H1224" s="33"/>
    </row>
    <row r="1225" spans="6:8" ht="12.75">
      <c r="F1225" s="33"/>
      <c r="G1225" s="33"/>
      <c r="H1225" s="33"/>
    </row>
    <row r="1226" spans="6:8" ht="12.75">
      <c r="F1226" s="33"/>
      <c r="G1226" s="33"/>
      <c r="H1226" s="33"/>
    </row>
    <row r="1227" spans="6:8" ht="12.75">
      <c r="F1227" s="33"/>
      <c r="G1227" s="33"/>
      <c r="H1227" s="33"/>
    </row>
    <row r="1228" spans="6:8" ht="12.75">
      <c r="F1228" s="33"/>
      <c r="G1228" s="33"/>
      <c r="H1228" s="33"/>
    </row>
    <row r="1229" spans="6:8" ht="12.75">
      <c r="F1229" s="33"/>
      <c r="G1229" s="33"/>
      <c r="H1229" s="33"/>
    </row>
    <row r="1230" spans="6:8" ht="12.75">
      <c r="F1230" s="33"/>
      <c r="G1230" s="33"/>
      <c r="H1230" s="33"/>
    </row>
    <row r="1231" spans="6:8" ht="12.75">
      <c r="F1231" s="33"/>
      <c r="G1231" s="33"/>
      <c r="H1231" s="33"/>
    </row>
    <row r="1232" spans="6:8" ht="12.75">
      <c r="F1232" s="33"/>
      <c r="G1232" s="33"/>
      <c r="H1232" s="33"/>
    </row>
    <row r="1233" spans="6:8" ht="12.75">
      <c r="F1233" s="33"/>
      <c r="G1233" s="33"/>
      <c r="H1233" s="33"/>
    </row>
    <row r="1234" spans="6:8" ht="12.75">
      <c r="F1234" s="33"/>
      <c r="G1234" s="33"/>
      <c r="H1234" s="33"/>
    </row>
    <row r="1235" spans="6:8" ht="12.75">
      <c r="F1235" s="33"/>
      <c r="G1235" s="33"/>
      <c r="H1235" s="33"/>
    </row>
    <row r="1236" spans="6:8" ht="12.75">
      <c r="F1236" s="33"/>
      <c r="G1236" s="33"/>
      <c r="H1236" s="33"/>
    </row>
    <row r="1237" spans="6:8" ht="12.75">
      <c r="F1237" s="33"/>
      <c r="G1237" s="33"/>
      <c r="H1237" s="33"/>
    </row>
    <row r="1238" spans="6:8" ht="12.75">
      <c r="F1238" s="33"/>
      <c r="G1238" s="33"/>
      <c r="H1238" s="33"/>
    </row>
    <row r="1239" spans="6:8" ht="12.75">
      <c r="F1239" s="33"/>
      <c r="G1239" s="33"/>
      <c r="H1239" s="33"/>
    </row>
    <row r="1240" spans="6:8" ht="12.75">
      <c r="F1240" s="33"/>
      <c r="G1240" s="33"/>
      <c r="H1240" s="33"/>
    </row>
    <row r="1241" spans="6:8" ht="12.75">
      <c r="F1241" s="33"/>
      <c r="G1241" s="33"/>
      <c r="H1241" s="33"/>
    </row>
    <row r="1242" spans="6:8" ht="12.75">
      <c r="F1242" s="33"/>
      <c r="G1242" s="33"/>
      <c r="H1242" s="33"/>
    </row>
    <row r="1243" spans="6:8" ht="12.75">
      <c r="F1243" s="33"/>
      <c r="G1243" s="33"/>
      <c r="H1243" s="33"/>
    </row>
    <row r="1244" spans="6:8" ht="12.75">
      <c r="F1244" s="33"/>
      <c r="G1244" s="33"/>
      <c r="H1244" s="33"/>
    </row>
    <row r="1245" spans="6:8" ht="12.75">
      <c r="F1245" s="33"/>
      <c r="G1245" s="33"/>
      <c r="H1245" s="33"/>
    </row>
    <row r="1246" spans="6:8" ht="12.75">
      <c r="F1246" s="33"/>
      <c r="G1246" s="33"/>
      <c r="H1246" s="33"/>
    </row>
    <row r="1247" spans="6:8" ht="12.75">
      <c r="F1247" s="33"/>
      <c r="G1247" s="33"/>
      <c r="H1247" s="33"/>
    </row>
    <row r="1248" spans="6:8" ht="12.75">
      <c r="F1248" s="33"/>
      <c r="G1248" s="33"/>
      <c r="H1248" s="33"/>
    </row>
    <row r="1249" spans="6:8" ht="12.75">
      <c r="F1249" s="33"/>
      <c r="G1249" s="33"/>
      <c r="H1249" s="33"/>
    </row>
    <row r="1250" spans="6:8" ht="12.75">
      <c r="F1250" s="33"/>
      <c r="G1250" s="33"/>
      <c r="H1250" s="33"/>
    </row>
    <row r="1251" spans="6:8" ht="12.75">
      <c r="F1251" s="33"/>
      <c r="G1251" s="33"/>
      <c r="H1251" s="33"/>
    </row>
    <row r="1252" spans="6:8" ht="12.75">
      <c r="F1252" s="33"/>
      <c r="G1252" s="33"/>
      <c r="H1252" s="33"/>
    </row>
    <row r="1253" spans="6:8" ht="12.75">
      <c r="F1253" s="33"/>
      <c r="G1253" s="33"/>
      <c r="H1253" s="33"/>
    </row>
    <row r="1254" spans="6:8" ht="12.75">
      <c r="F1254" s="33"/>
      <c r="G1254" s="33"/>
      <c r="H1254" s="33"/>
    </row>
    <row r="1255" spans="6:8" ht="12.75">
      <c r="F1255" s="33"/>
      <c r="G1255" s="33"/>
      <c r="H1255" s="33"/>
    </row>
    <row r="1256" spans="6:8" ht="12.75">
      <c r="F1256" s="33"/>
      <c r="G1256" s="33"/>
      <c r="H1256" s="33"/>
    </row>
    <row r="1257" spans="6:8" ht="12.75">
      <c r="F1257" s="33"/>
      <c r="G1257" s="33"/>
      <c r="H1257" s="33"/>
    </row>
    <row r="1258" spans="6:8" ht="12.75">
      <c r="F1258" s="33"/>
      <c r="G1258" s="33"/>
      <c r="H1258" s="33"/>
    </row>
    <row r="1259" spans="6:8" ht="12.75">
      <c r="F1259" s="33"/>
      <c r="G1259" s="33"/>
      <c r="H1259" s="33"/>
    </row>
    <row r="1260" spans="6:8" ht="12.75">
      <c r="F1260" s="33"/>
      <c r="G1260" s="33"/>
      <c r="H1260" s="33"/>
    </row>
    <row r="1261" spans="6:8" ht="12.75">
      <c r="F1261" s="33"/>
      <c r="G1261" s="33"/>
      <c r="H1261" s="33"/>
    </row>
    <row r="1262" spans="6:8" ht="12.75">
      <c r="F1262" s="33"/>
      <c r="G1262" s="33"/>
      <c r="H1262" s="33"/>
    </row>
    <row r="1263" spans="6:8" ht="12.75">
      <c r="F1263" s="33"/>
      <c r="G1263" s="33"/>
      <c r="H1263" s="33"/>
    </row>
    <row r="1264" spans="6:8" ht="12.75">
      <c r="F1264" s="33"/>
      <c r="G1264" s="33"/>
      <c r="H1264" s="33"/>
    </row>
    <row r="1265" spans="6:8" ht="12.75">
      <c r="F1265" s="33"/>
      <c r="G1265" s="33"/>
      <c r="H1265" s="33"/>
    </row>
    <row r="1266" spans="6:8" ht="12.75">
      <c r="F1266" s="33"/>
      <c r="G1266" s="33"/>
      <c r="H1266" s="33"/>
    </row>
    <row r="1267" spans="6:8" ht="12.75">
      <c r="F1267" s="33"/>
      <c r="G1267" s="33"/>
      <c r="H1267" s="33"/>
    </row>
    <row r="1268" spans="6:8" ht="12.75">
      <c r="F1268" s="33"/>
      <c r="G1268" s="33"/>
      <c r="H1268" s="33"/>
    </row>
    <row r="1269" spans="6:8" ht="12.75">
      <c r="F1269" s="33"/>
      <c r="G1269" s="33"/>
      <c r="H1269" s="33"/>
    </row>
    <row r="1270" spans="6:8" ht="12.75">
      <c r="F1270" s="33"/>
      <c r="G1270" s="33"/>
      <c r="H1270" s="33"/>
    </row>
    <row r="1271" spans="6:8" ht="12.75">
      <c r="F1271" s="33"/>
      <c r="G1271" s="33"/>
      <c r="H1271" s="33"/>
    </row>
    <row r="1272" spans="6:8" ht="12.75">
      <c r="F1272" s="33"/>
      <c r="G1272" s="33"/>
      <c r="H1272" s="33"/>
    </row>
    <row r="1273" spans="6:8" ht="12.75">
      <c r="F1273" s="33"/>
      <c r="G1273" s="33"/>
      <c r="H1273" s="33"/>
    </row>
    <row r="1274" spans="6:8" ht="12.75">
      <c r="F1274" s="33"/>
      <c r="G1274" s="33"/>
      <c r="H1274" s="33"/>
    </row>
    <row r="1275" spans="6:8" ht="12.75">
      <c r="F1275" s="33"/>
      <c r="G1275" s="33"/>
      <c r="H1275" s="33"/>
    </row>
    <row r="1276" spans="6:8" ht="12.75">
      <c r="F1276" s="33"/>
      <c r="G1276" s="33"/>
      <c r="H1276" s="33"/>
    </row>
    <row r="1277" spans="6:8" ht="12.75">
      <c r="F1277" s="33"/>
      <c r="G1277" s="33"/>
      <c r="H1277" s="33"/>
    </row>
    <row r="1278" spans="6:8" ht="12.75">
      <c r="F1278" s="33"/>
      <c r="G1278" s="33"/>
      <c r="H1278" s="33"/>
    </row>
    <row r="1279" spans="6:8" ht="12.75">
      <c r="F1279" s="33"/>
      <c r="G1279" s="33"/>
      <c r="H1279" s="33"/>
    </row>
    <row r="1280" spans="6:8" ht="12.75">
      <c r="F1280" s="33"/>
      <c r="G1280" s="33"/>
      <c r="H1280" s="33"/>
    </row>
    <row r="1281" spans="6:8" ht="12.75">
      <c r="F1281" s="33"/>
      <c r="G1281" s="33"/>
      <c r="H1281" s="33"/>
    </row>
    <row r="1282" spans="6:8" ht="12.75">
      <c r="F1282" s="33"/>
      <c r="G1282" s="33"/>
      <c r="H1282" s="33"/>
    </row>
    <row r="1283" spans="6:8" ht="12.75">
      <c r="F1283" s="33"/>
      <c r="G1283" s="33"/>
      <c r="H1283" s="33"/>
    </row>
    <row r="1284" spans="6:8" ht="12.75">
      <c r="F1284" s="33"/>
      <c r="G1284" s="33"/>
      <c r="H1284" s="33"/>
    </row>
    <row r="1285" spans="6:8" ht="12.75">
      <c r="F1285" s="33"/>
      <c r="G1285" s="33"/>
      <c r="H1285" s="33"/>
    </row>
    <row r="1286" spans="6:8" ht="12.75">
      <c r="F1286" s="33"/>
      <c r="G1286" s="33"/>
      <c r="H1286" s="33"/>
    </row>
    <row r="1287" spans="6:8" ht="12.75">
      <c r="F1287" s="33"/>
      <c r="G1287" s="33"/>
      <c r="H1287" s="33"/>
    </row>
    <row r="1288" spans="6:8" ht="12.75">
      <c r="F1288" s="33"/>
      <c r="G1288" s="33"/>
      <c r="H1288" s="33"/>
    </row>
    <row r="1289" spans="6:8" ht="12.75">
      <c r="F1289" s="33"/>
      <c r="G1289" s="33"/>
      <c r="H1289" s="33"/>
    </row>
    <row r="1290" spans="6:8" ht="12.75">
      <c r="F1290" s="33"/>
      <c r="G1290" s="33"/>
      <c r="H1290" s="33"/>
    </row>
    <row r="1291" spans="6:8" ht="12.75">
      <c r="F1291" s="33"/>
      <c r="G1291" s="33"/>
      <c r="H1291" s="33"/>
    </row>
    <row r="1292" spans="6:8" ht="12.75">
      <c r="F1292" s="33"/>
      <c r="G1292" s="33"/>
      <c r="H1292" s="33"/>
    </row>
    <row r="1293" spans="6:8" ht="12.75">
      <c r="F1293" s="33"/>
      <c r="G1293" s="33"/>
      <c r="H1293" s="33"/>
    </row>
    <row r="1294" spans="6:8" ht="12.75">
      <c r="F1294" s="33"/>
      <c r="G1294" s="33"/>
      <c r="H1294" s="33"/>
    </row>
    <row r="1295" spans="6:8" ht="12.75">
      <c r="F1295" s="33"/>
      <c r="G1295" s="33"/>
      <c r="H1295" s="33"/>
    </row>
    <row r="1296" spans="6:8" ht="12.75">
      <c r="F1296" s="33"/>
      <c r="G1296" s="33"/>
      <c r="H1296" s="33"/>
    </row>
    <row r="1297" spans="6:8" ht="12.75">
      <c r="F1297" s="33"/>
      <c r="G1297" s="33"/>
      <c r="H1297" s="33"/>
    </row>
    <row r="1298" spans="6:8" ht="12.75">
      <c r="F1298" s="33"/>
      <c r="G1298" s="33"/>
      <c r="H1298" s="33"/>
    </row>
    <row r="1299" spans="6:8" ht="12.75">
      <c r="F1299" s="33"/>
      <c r="G1299" s="33"/>
      <c r="H1299" s="33"/>
    </row>
    <row r="1300" spans="6:8" ht="12.75">
      <c r="F1300" s="33"/>
      <c r="G1300" s="33"/>
      <c r="H1300" s="33"/>
    </row>
    <row r="1301" spans="6:8" ht="12.75">
      <c r="F1301" s="33"/>
      <c r="G1301" s="33"/>
      <c r="H1301" s="33"/>
    </row>
    <row r="1302" spans="6:8" ht="12.75">
      <c r="F1302" s="33"/>
      <c r="G1302" s="33"/>
      <c r="H1302" s="33"/>
    </row>
    <row r="1303" spans="6:8" ht="12.75">
      <c r="F1303" s="33"/>
      <c r="G1303" s="33"/>
      <c r="H1303" s="33"/>
    </row>
    <row r="1304" spans="6:8" ht="12.75">
      <c r="F1304" s="33"/>
      <c r="G1304" s="33"/>
      <c r="H1304" s="33"/>
    </row>
    <row r="1305" spans="6:8" ht="12.75">
      <c r="F1305" s="33"/>
      <c r="G1305" s="33"/>
      <c r="H1305" s="33"/>
    </row>
    <row r="1306" spans="6:8" ht="12.75">
      <c r="F1306" s="33"/>
      <c r="G1306" s="33"/>
      <c r="H1306" s="33"/>
    </row>
    <row r="1307" spans="6:8" ht="12.75">
      <c r="F1307" s="33"/>
      <c r="G1307" s="33"/>
      <c r="H1307" s="33"/>
    </row>
    <row r="1308" spans="6:8" ht="12.75">
      <c r="F1308" s="33"/>
      <c r="G1308" s="33"/>
      <c r="H1308" s="33"/>
    </row>
    <row r="1309" spans="6:8" ht="12.75">
      <c r="F1309" s="33"/>
      <c r="G1309" s="33"/>
      <c r="H1309" s="33"/>
    </row>
    <row r="1310" spans="6:8" ht="12.75">
      <c r="F1310" s="33"/>
      <c r="G1310" s="33"/>
      <c r="H1310" s="33"/>
    </row>
    <row r="1311" spans="6:8" ht="12.75">
      <c r="F1311" s="33"/>
      <c r="G1311" s="33"/>
      <c r="H1311" s="33"/>
    </row>
    <row r="1312" spans="6:8" ht="12.75">
      <c r="F1312" s="33"/>
      <c r="G1312" s="33"/>
      <c r="H1312" s="33"/>
    </row>
    <row r="1313" spans="6:8" ht="12.75">
      <c r="F1313" s="33"/>
      <c r="G1313" s="33"/>
      <c r="H1313" s="33"/>
    </row>
    <row r="1314" spans="6:8" ht="12.75">
      <c r="F1314" s="33"/>
      <c r="G1314" s="33"/>
      <c r="H1314" s="33"/>
    </row>
    <row r="1315" spans="6:8" ht="12.75">
      <c r="F1315" s="33"/>
      <c r="G1315" s="33"/>
      <c r="H1315" s="33"/>
    </row>
    <row r="1316" spans="6:8" ht="12.75">
      <c r="F1316" s="33"/>
      <c r="G1316" s="33"/>
      <c r="H1316" s="33"/>
    </row>
    <row r="1317" spans="6:8" ht="12.75">
      <c r="F1317" s="33"/>
      <c r="G1317" s="33"/>
      <c r="H1317" s="33"/>
    </row>
    <row r="1318" spans="6:8" ht="12.75">
      <c r="F1318" s="33"/>
      <c r="G1318" s="33"/>
      <c r="H1318" s="33"/>
    </row>
    <row r="1319" spans="6:8" ht="12.75">
      <c r="F1319" s="33"/>
      <c r="G1319" s="33"/>
      <c r="H1319" s="33"/>
    </row>
    <row r="1320" spans="6:8" ht="12.75">
      <c r="F1320" s="33"/>
      <c r="G1320" s="33"/>
      <c r="H1320" s="33"/>
    </row>
    <row r="1321" spans="6:8" ht="12.75">
      <c r="F1321" s="33"/>
      <c r="G1321" s="33"/>
      <c r="H1321" s="33"/>
    </row>
    <row r="1322" spans="6:8" ht="12.75">
      <c r="F1322" s="33"/>
      <c r="G1322" s="33"/>
      <c r="H1322" s="33"/>
    </row>
    <row r="1323" spans="6:8" ht="12.75">
      <c r="F1323" s="33"/>
      <c r="G1323" s="33"/>
      <c r="H1323" s="33"/>
    </row>
    <row r="1324" spans="6:8" ht="12.75">
      <c r="F1324" s="33"/>
      <c r="G1324" s="33"/>
      <c r="H1324" s="33"/>
    </row>
    <row r="1325" spans="6:8" ht="12.75">
      <c r="F1325" s="33"/>
      <c r="G1325" s="33"/>
      <c r="H1325" s="33"/>
    </row>
    <row r="1326" spans="6:8" ht="12.75">
      <c r="F1326" s="33"/>
      <c r="G1326" s="33"/>
      <c r="H1326" s="33"/>
    </row>
    <row r="1327" spans="6:8" ht="12.75">
      <c r="F1327" s="33"/>
      <c r="G1327" s="33"/>
      <c r="H1327" s="33"/>
    </row>
    <row r="1328" spans="6:8" ht="12.75">
      <c r="F1328" s="33"/>
      <c r="G1328" s="33"/>
      <c r="H1328" s="33"/>
    </row>
    <row r="1329" spans="6:8" ht="12.75">
      <c r="F1329" s="33"/>
      <c r="G1329" s="33"/>
      <c r="H1329" s="33"/>
    </row>
    <row r="1330" spans="6:8" ht="12.75">
      <c r="F1330" s="33"/>
      <c r="G1330" s="33"/>
      <c r="H1330" s="33"/>
    </row>
    <row r="1331" spans="6:8" ht="12.75">
      <c r="F1331" s="33"/>
      <c r="G1331" s="33"/>
      <c r="H1331" s="33"/>
    </row>
    <row r="1332" spans="6:8" ht="12.75">
      <c r="F1332" s="33"/>
      <c r="G1332" s="33"/>
      <c r="H1332" s="33"/>
    </row>
    <row r="1333" spans="6:8" ht="12.75">
      <c r="F1333" s="33"/>
      <c r="G1333" s="33"/>
      <c r="H1333" s="33"/>
    </row>
    <row r="1334" spans="6:8" ht="12.75">
      <c r="F1334" s="33"/>
      <c r="G1334" s="33"/>
      <c r="H1334" s="33"/>
    </row>
    <row r="1335" spans="6:8" ht="12.75">
      <c r="F1335" s="33"/>
      <c r="G1335" s="33"/>
      <c r="H1335" s="33"/>
    </row>
    <row r="1336" spans="6:8" ht="12.75">
      <c r="F1336" s="33"/>
      <c r="G1336" s="33"/>
      <c r="H1336" s="33"/>
    </row>
    <row r="1337" spans="6:8" ht="12.75">
      <c r="F1337" s="33"/>
      <c r="G1337" s="33"/>
      <c r="H1337" s="33"/>
    </row>
    <row r="1338" spans="6:8" ht="12.75">
      <c r="F1338" s="33"/>
      <c r="G1338" s="33"/>
      <c r="H1338" s="33"/>
    </row>
    <row r="1339" spans="6:8" ht="12.75">
      <c r="F1339" s="33"/>
      <c r="G1339" s="33"/>
      <c r="H1339" s="33"/>
    </row>
    <row r="1340" spans="6:8" ht="12.75">
      <c r="F1340" s="33"/>
      <c r="G1340" s="33"/>
      <c r="H1340" s="33"/>
    </row>
    <row r="1341" spans="6:8" ht="12.75">
      <c r="F1341" s="33"/>
      <c r="G1341" s="33"/>
      <c r="H1341" s="33"/>
    </row>
    <row r="1342" spans="6:8" ht="12.75">
      <c r="F1342" s="33"/>
      <c r="G1342" s="33"/>
      <c r="H1342" s="33"/>
    </row>
    <row r="1343" spans="6:8" ht="12.75">
      <c r="F1343" s="33"/>
      <c r="G1343" s="33"/>
      <c r="H1343" s="33"/>
    </row>
    <row r="1344" spans="6:8" ht="12.75">
      <c r="F1344" s="33"/>
      <c r="G1344" s="33"/>
      <c r="H1344" s="33"/>
    </row>
    <row r="1345" spans="6:8" ht="12.75">
      <c r="F1345" s="33"/>
      <c r="G1345" s="33"/>
      <c r="H1345" s="33"/>
    </row>
    <row r="1346" spans="6:8" ht="12.75">
      <c r="F1346" s="33"/>
      <c r="G1346" s="33"/>
      <c r="H1346" s="33"/>
    </row>
    <row r="1347" spans="6:8" ht="12.75">
      <c r="F1347" s="33"/>
      <c r="G1347" s="33"/>
      <c r="H1347" s="33"/>
    </row>
    <row r="1348" spans="6:8" ht="12.75">
      <c r="F1348" s="33"/>
      <c r="G1348" s="33"/>
      <c r="H1348" s="33"/>
    </row>
    <row r="1349" spans="6:8" ht="12.75">
      <c r="F1349" s="33"/>
      <c r="G1349" s="33"/>
      <c r="H1349" s="33"/>
    </row>
    <row r="1350" spans="6:8" ht="12.75">
      <c r="F1350" s="33"/>
      <c r="G1350" s="33"/>
      <c r="H1350" s="33"/>
    </row>
    <row r="1351" spans="6:8" ht="12.75">
      <c r="F1351" s="33"/>
      <c r="G1351" s="33"/>
      <c r="H1351" s="33"/>
    </row>
    <row r="1352" spans="6:8" ht="12.75">
      <c r="F1352" s="33"/>
      <c r="G1352" s="33"/>
      <c r="H1352" s="33"/>
    </row>
    <row r="1353" spans="6:8" ht="12.75">
      <c r="F1353" s="33"/>
      <c r="G1353" s="33"/>
      <c r="H1353" s="33"/>
    </row>
    <row r="1354" spans="6:8" ht="12.75">
      <c r="F1354" s="33"/>
      <c r="G1354" s="33"/>
      <c r="H1354" s="33"/>
    </row>
    <row r="1355" spans="6:8" ht="12.75">
      <c r="F1355" s="33"/>
      <c r="G1355" s="33"/>
      <c r="H1355" s="33"/>
    </row>
    <row r="1356" spans="6:8" ht="12.75">
      <c r="F1356" s="33"/>
      <c r="G1356" s="33"/>
      <c r="H1356" s="33"/>
    </row>
    <row r="1357" spans="6:8" ht="12.75">
      <c r="F1357" s="33"/>
      <c r="G1357" s="33"/>
      <c r="H1357" s="33"/>
    </row>
    <row r="1358" spans="6:8" ht="12.75">
      <c r="F1358" s="33"/>
      <c r="G1358" s="33"/>
      <c r="H1358" s="33"/>
    </row>
    <row r="1359" spans="6:8" ht="12.75">
      <c r="F1359" s="33"/>
      <c r="G1359" s="33"/>
      <c r="H1359" s="33"/>
    </row>
    <row r="1360" spans="6:8" ht="12.75">
      <c r="F1360" s="33"/>
      <c r="G1360" s="33"/>
      <c r="H1360" s="33"/>
    </row>
    <row r="1361" spans="6:8" ht="12.75">
      <c r="F1361" s="33"/>
      <c r="G1361" s="33"/>
      <c r="H1361" s="33"/>
    </row>
    <row r="1362" spans="6:8" ht="12.75">
      <c r="F1362" s="33"/>
      <c r="G1362" s="33"/>
      <c r="H1362" s="33"/>
    </row>
    <row r="1363" spans="6:8" ht="12.75">
      <c r="F1363" s="33"/>
      <c r="G1363" s="33"/>
      <c r="H1363" s="33"/>
    </row>
    <row r="1364" spans="6:8" ht="12.75">
      <c r="F1364" s="33"/>
      <c r="G1364" s="33"/>
      <c r="H1364" s="33"/>
    </row>
    <row r="1365" spans="6:8" ht="12.75">
      <c r="F1365" s="33"/>
      <c r="G1365" s="33"/>
      <c r="H1365" s="33"/>
    </row>
    <row r="1366" spans="6:8" ht="12.75">
      <c r="F1366" s="33"/>
      <c r="G1366" s="33"/>
      <c r="H1366" s="33"/>
    </row>
    <row r="1367" spans="6:8" ht="12.75">
      <c r="F1367" s="33"/>
      <c r="G1367" s="33"/>
      <c r="H1367" s="33"/>
    </row>
    <row r="1368" spans="6:8" ht="12.75">
      <c r="F1368" s="33"/>
      <c r="G1368" s="33"/>
      <c r="H1368" s="33"/>
    </row>
    <row r="1369" spans="6:8" ht="12.75">
      <c r="F1369" s="33"/>
      <c r="G1369" s="33"/>
      <c r="H1369" s="33"/>
    </row>
    <row r="1370" spans="6:8" ht="12.75">
      <c r="F1370" s="33"/>
      <c r="G1370" s="33"/>
      <c r="H1370" s="33"/>
    </row>
    <row r="1371" spans="6:8" ht="12.75">
      <c r="F1371" s="33"/>
      <c r="G1371" s="33"/>
      <c r="H1371" s="33"/>
    </row>
    <row r="1372" spans="6:8" ht="12.75">
      <c r="F1372" s="33"/>
      <c r="G1372" s="33"/>
      <c r="H1372" s="33"/>
    </row>
    <row r="1373" spans="6:8" ht="12.75">
      <c r="F1373" s="33"/>
      <c r="G1373" s="33"/>
      <c r="H1373" s="33"/>
    </row>
    <row r="1374" spans="6:8" ht="12.75">
      <c r="F1374" s="33"/>
      <c r="G1374" s="33"/>
      <c r="H1374" s="33"/>
    </row>
    <row r="1375" spans="6:8" ht="12.75">
      <c r="F1375" s="33"/>
      <c r="G1375" s="33"/>
      <c r="H1375" s="33"/>
    </row>
    <row r="1376" spans="6:8" ht="12.75">
      <c r="F1376" s="33"/>
      <c r="G1376" s="33"/>
      <c r="H1376" s="33"/>
    </row>
    <row r="1377" spans="6:8" ht="12.75">
      <c r="F1377" s="33"/>
      <c r="G1377" s="33"/>
      <c r="H1377" s="33"/>
    </row>
    <row r="1378" spans="6:8" ht="12.75">
      <c r="F1378" s="33"/>
      <c r="G1378" s="33"/>
      <c r="H1378" s="33"/>
    </row>
    <row r="1379" spans="6:8" ht="12.75">
      <c r="F1379" s="33"/>
      <c r="G1379" s="33"/>
      <c r="H1379" s="33"/>
    </row>
    <row r="1380" spans="6:8" ht="12.75">
      <c r="F1380" s="33"/>
      <c r="G1380" s="33"/>
      <c r="H1380" s="33"/>
    </row>
    <row r="1381" spans="6:8" ht="12.75">
      <c r="F1381" s="33"/>
      <c r="G1381" s="33"/>
      <c r="H1381" s="33"/>
    </row>
    <row r="1382" spans="6:8" ht="12.75">
      <c r="F1382" s="33"/>
      <c r="G1382" s="33"/>
      <c r="H1382" s="33"/>
    </row>
    <row r="1383" spans="6:8" ht="12.75">
      <c r="F1383" s="33"/>
      <c r="G1383" s="33"/>
      <c r="H1383" s="33"/>
    </row>
    <row r="1384" spans="6:8" ht="12.75">
      <c r="F1384" s="33"/>
      <c r="G1384" s="33"/>
      <c r="H1384" s="33"/>
    </row>
    <row r="1385" spans="6:8" ht="12.75">
      <c r="F1385" s="33"/>
      <c r="G1385" s="33"/>
      <c r="H1385" s="33"/>
    </row>
    <row r="1386" spans="6:8" ht="12.75">
      <c r="F1386" s="33"/>
      <c r="G1386" s="33"/>
      <c r="H1386" s="33"/>
    </row>
    <row r="1387" spans="6:8" ht="12.75">
      <c r="F1387" s="33"/>
      <c r="G1387" s="33"/>
      <c r="H1387" s="33"/>
    </row>
    <row r="1388" spans="6:8" ht="12.75">
      <c r="F1388" s="33"/>
      <c r="G1388" s="33"/>
      <c r="H1388" s="33"/>
    </row>
    <row r="1389" spans="6:8" ht="12.75">
      <c r="F1389" s="33"/>
      <c r="G1389" s="33"/>
      <c r="H1389" s="33"/>
    </row>
    <row r="1390" spans="6:8" ht="12.75">
      <c r="F1390" s="33"/>
      <c r="G1390" s="33"/>
      <c r="H1390" s="33"/>
    </row>
    <row r="1391" spans="6:8" ht="12.75">
      <c r="F1391" s="33"/>
      <c r="G1391" s="33"/>
      <c r="H1391" s="33"/>
    </row>
    <row r="1392" spans="6:8" ht="12.75">
      <c r="F1392" s="33"/>
      <c r="G1392" s="33"/>
      <c r="H1392" s="33"/>
    </row>
    <row r="1393" spans="6:8" ht="12.75">
      <c r="F1393" s="33"/>
      <c r="G1393" s="33"/>
      <c r="H1393" s="33"/>
    </row>
    <row r="1394" spans="6:8" ht="12.75">
      <c r="F1394" s="33"/>
      <c r="G1394" s="33"/>
      <c r="H1394" s="33"/>
    </row>
    <row r="1395" spans="6:8" ht="12.75">
      <c r="F1395" s="33"/>
      <c r="G1395" s="33"/>
      <c r="H1395" s="33"/>
    </row>
    <row r="1396" spans="6:8" ht="12.75">
      <c r="F1396" s="33"/>
      <c r="G1396" s="33"/>
      <c r="H1396" s="33"/>
    </row>
    <row r="1397" spans="6:8" ht="12.75">
      <c r="F1397" s="33"/>
      <c r="G1397" s="33"/>
      <c r="H1397" s="33"/>
    </row>
    <row r="1398" spans="6:8" ht="12.75">
      <c r="F1398" s="33"/>
      <c r="G1398" s="33"/>
      <c r="H1398" s="33"/>
    </row>
    <row r="1399" spans="6:8" ht="12.75">
      <c r="F1399" s="33"/>
      <c r="G1399" s="33"/>
      <c r="H1399" s="33"/>
    </row>
    <row r="1400" spans="6:8" ht="12.75">
      <c r="F1400" s="33"/>
      <c r="G1400" s="33"/>
      <c r="H1400" s="33"/>
    </row>
    <row r="1401" spans="6:8" ht="12.75">
      <c r="F1401" s="33"/>
      <c r="G1401" s="33"/>
      <c r="H1401" s="33"/>
    </row>
    <row r="1402" spans="6:8" ht="12.75">
      <c r="F1402" s="33"/>
      <c r="G1402" s="33"/>
      <c r="H1402" s="33"/>
    </row>
    <row r="1403" spans="6:8" ht="12.75">
      <c r="F1403" s="33"/>
      <c r="G1403" s="33"/>
      <c r="H1403" s="33"/>
    </row>
    <row r="1404" spans="6:8" ht="12.75">
      <c r="F1404" s="33"/>
      <c r="G1404" s="33"/>
      <c r="H1404" s="33"/>
    </row>
    <row r="1405" spans="6:8" ht="12.75">
      <c r="F1405" s="33"/>
      <c r="G1405" s="33"/>
      <c r="H1405" s="33"/>
    </row>
    <row r="1406" spans="6:8" ht="12.75">
      <c r="F1406" s="33"/>
      <c r="G1406" s="33"/>
      <c r="H1406" s="33"/>
    </row>
    <row r="1407" spans="6:8" ht="12.75">
      <c r="F1407" s="33"/>
      <c r="G1407" s="33"/>
      <c r="H1407" s="33"/>
    </row>
    <row r="1408" spans="6:8" ht="12.75">
      <c r="F1408" s="33"/>
      <c r="G1408" s="33"/>
      <c r="H1408" s="33"/>
    </row>
    <row r="1409" spans="6:8" ht="12.75">
      <c r="F1409" s="33"/>
      <c r="G1409" s="33"/>
      <c r="H1409" s="33"/>
    </row>
    <row r="1410" spans="6:8" ht="12.75">
      <c r="F1410" s="33"/>
      <c r="G1410" s="33"/>
      <c r="H1410" s="33"/>
    </row>
    <row r="1411" spans="6:8" ht="12.75">
      <c r="F1411" s="33"/>
      <c r="G1411" s="33"/>
      <c r="H1411" s="33"/>
    </row>
    <row r="1412" spans="6:8" ht="12.75">
      <c r="F1412" s="33"/>
      <c r="G1412" s="33"/>
      <c r="H1412" s="33"/>
    </row>
    <row r="1413" spans="6:8" ht="12.75">
      <c r="F1413" s="33"/>
      <c r="G1413" s="33"/>
      <c r="H1413" s="33"/>
    </row>
    <row r="1414" spans="6:8" ht="12.75">
      <c r="F1414" s="33"/>
      <c r="G1414" s="33"/>
      <c r="H1414" s="33"/>
    </row>
    <row r="1415" spans="6:8" ht="12.75">
      <c r="F1415" s="33"/>
      <c r="G1415" s="33"/>
      <c r="H1415" s="33"/>
    </row>
    <row r="1416" spans="6:8" ht="12.75">
      <c r="F1416" s="33"/>
      <c r="G1416" s="33"/>
      <c r="H1416" s="33"/>
    </row>
    <row r="1417" spans="6:8" ht="12.75">
      <c r="F1417" s="33"/>
      <c r="G1417" s="33"/>
      <c r="H1417" s="33"/>
    </row>
    <row r="1418" spans="6:8" ht="12.75">
      <c r="F1418" s="33"/>
      <c r="G1418" s="33"/>
      <c r="H1418" s="33"/>
    </row>
    <row r="1419" spans="6:8" ht="12.75">
      <c r="F1419" s="33"/>
      <c r="G1419" s="33"/>
      <c r="H1419" s="33"/>
    </row>
    <row r="1420" spans="6:8" ht="12.75">
      <c r="F1420" s="33"/>
      <c r="G1420" s="33"/>
      <c r="H1420" s="33"/>
    </row>
    <row r="1421" spans="6:8" ht="12.75">
      <c r="F1421" s="33"/>
      <c r="G1421" s="33"/>
      <c r="H1421" s="33"/>
    </row>
    <row r="1422" spans="6:8" ht="12.75">
      <c r="F1422" s="33"/>
      <c r="G1422" s="33"/>
      <c r="H1422" s="33"/>
    </row>
    <row r="1423" spans="6:8" ht="12.75">
      <c r="F1423" s="33"/>
      <c r="G1423" s="33"/>
      <c r="H1423" s="33"/>
    </row>
    <row r="1424" spans="6:8" ht="12.75">
      <c r="F1424" s="33"/>
      <c r="G1424" s="33"/>
      <c r="H1424" s="33"/>
    </row>
    <row r="1425" spans="6:8" ht="12.75">
      <c r="F1425" s="33"/>
      <c r="G1425" s="33"/>
      <c r="H1425" s="33"/>
    </row>
    <row r="1426" spans="6:8" ht="12.75">
      <c r="F1426" s="33"/>
      <c r="G1426" s="33"/>
      <c r="H1426" s="33"/>
    </row>
    <row r="1427" spans="6:8" ht="12.75">
      <c r="F1427" s="33"/>
      <c r="G1427" s="33"/>
      <c r="H1427" s="33"/>
    </row>
    <row r="1428" spans="6:8" ht="12.75">
      <c r="F1428" s="33"/>
      <c r="G1428" s="33"/>
      <c r="H1428" s="33"/>
    </row>
    <row r="1429" spans="6:8" ht="12.75">
      <c r="F1429" s="33"/>
      <c r="G1429" s="33"/>
      <c r="H1429" s="33"/>
    </row>
    <row r="1430" spans="6:8" ht="12.75">
      <c r="F1430" s="33"/>
      <c r="G1430" s="33"/>
      <c r="H1430" s="33"/>
    </row>
    <row r="1431" spans="6:8" ht="12.75">
      <c r="F1431" s="33"/>
      <c r="G1431" s="33"/>
      <c r="H1431" s="33"/>
    </row>
    <row r="1432" spans="6:8" ht="12.75">
      <c r="F1432" s="33"/>
      <c r="G1432" s="33"/>
      <c r="H1432" s="33"/>
    </row>
    <row r="1433" spans="6:8" ht="12.75">
      <c r="F1433" s="33"/>
      <c r="G1433" s="33"/>
      <c r="H1433" s="33"/>
    </row>
    <row r="1434" spans="6:8" ht="12.75">
      <c r="F1434" s="33"/>
      <c r="G1434" s="33"/>
      <c r="H1434" s="33"/>
    </row>
    <row r="1435" spans="6:8" ht="12.75">
      <c r="F1435" s="33"/>
      <c r="G1435" s="33"/>
      <c r="H1435" s="33"/>
    </row>
    <row r="1436" spans="6:8" ht="12.75">
      <c r="F1436" s="33"/>
      <c r="G1436" s="33"/>
      <c r="H1436" s="33"/>
    </row>
    <row r="1437" spans="6:8" ht="12.75">
      <c r="F1437" s="33"/>
      <c r="G1437" s="33"/>
      <c r="H1437" s="33"/>
    </row>
    <row r="1438" spans="6:8" ht="12.75">
      <c r="F1438" s="33"/>
      <c r="G1438" s="33"/>
      <c r="H1438" s="33"/>
    </row>
    <row r="1439" spans="6:8" ht="12.75">
      <c r="F1439" s="33"/>
      <c r="G1439" s="33"/>
      <c r="H1439" s="33"/>
    </row>
    <row r="1440" spans="6:8" ht="12.75">
      <c r="F1440" s="33"/>
      <c r="G1440" s="33"/>
      <c r="H1440" s="33"/>
    </row>
    <row r="1441" spans="6:8" ht="12.75">
      <c r="F1441" s="33"/>
      <c r="G1441" s="33"/>
      <c r="H1441" s="33"/>
    </row>
    <row r="1442" spans="6:8" ht="12.75">
      <c r="F1442" s="33"/>
      <c r="G1442" s="33"/>
      <c r="H1442" s="33"/>
    </row>
    <row r="1443" spans="6:8" ht="12.75">
      <c r="F1443" s="33"/>
      <c r="G1443" s="33"/>
      <c r="H1443" s="33"/>
    </row>
    <row r="1444" spans="6:8" ht="12.75">
      <c r="F1444" s="33"/>
      <c r="G1444" s="33"/>
      <c r="H1444" s="33"/>
    </row>
    <row r="1445" spans="6:8" ht="12.75">
      <c r="F1445" s="33"/>
      <c r="G1445" s="33"/>
      <c r="H1445" s="33"/>
    </row>
    <row r="1446" spans="6:8" ht="12.75">
      <c r="F1446" s="33"/>
      <c r="G1446" s="33"/>
      <c r="H1446" s="33"/>
    </row>
    <row r="1447" spans="6:8" ht="12.75">
      <c r="F1447" s="33"/>
      <c r="G1447" s="33"/>
      <c r="H1447" s="33"/>
    </row>
    <row r="1448" spans="6:8" ht="12.75">
      <c r="F1448" s="33"/>
      <c r="G1448" s="33"/>
      <c r="H1448" s="33"/>
    </row>
    <row r="1449" spans="6:8" ht="12.75">
      <c r="F1449" s="33"/>
      <c r="G1449" s="33"/>
      <c r="H1449" s="33"/>
    </row>
    <row r="1450" spans="6:8" ht="12.75">
      <c r="F1450" s="33"/>
      <c r="G1450" s="33"/>
      <c r="H1450" s="33"/>
    </row>
    <row r="1451" spans="6:8" ht="12.75">
      <c r="F1451" s="33"/>
      <c r="G1451" s="33"/>
      <c r="H1451" s="33"/>
    </row>
    <row r="1452" spans="6:8" ht="12.75">
      <c r="F1452" s="33"/>
      <c r="G1452" s="33"/>
      <c r="H1452" s="33"/>
    </row>
    <row r="1453" spans="6:8" ht="12.75">
      <c r="F1453" s="33"/>
      <c r="G1453" s="33"/>
      <c r="H1453" s="33"/>
    </row>
    <row r="1454" spans="6:8" ht="12.75">
      <c r="F1454" s="33"/>
      <c r="G1454" s="33"/>
      <c r="H1454" s="33"/>
    </row>
    <row r="1455" spans="6:8" ht="12.75">
      <c r="F1455" s="33"/>
      <c r="G1455" s="33"/>
      <c r="H1455" s="33"/>
    </row>
    <row r="1456" spans="6:8" ht="12.75">
      <c r="F1456" s="33"/>
      <c r="G1456" s="33"/>
      <c r="H1456" s="33"/>
    </row>
    <row r="1457" spans="6:8" ht="12.75">
      <c r="F1457" s="33"/>
      <c r="G1457" s="33"/>
      <c r="H1457" s="33"/>
    </row>
    <row r="1458" spans="6:8" ht="12.75">
      <c r="F1458" s="33"/>
      <c r="G1458" s="33"/>
      <c r="H1458" s="33"/>
    </row>
    <row r="1459" spans="6:8" ht="12.75">
      <c r="F1459" s="33"/>
      <c r="G1459" s="33"/>
      <c r="H1459" s="33"/>
    </row>
    <row r="1460" spans="6:8" ht="12.75">
      <c r="F1460" s="33"/>
      <c r="G1460" s="33"/>
      <c r="H1460" s="33"/>
    </row>
    <row r="1461" spans="6:8" ht="12.75">
      <c r="F1461" s="33"/>
      <c r="G1461" s="33"/>
      <c r="H1461" s="33"/>
    </row>
    <row r="1462" spans="6:8" ht="12.75">
      <c r="F1462" s="33"/>
      <c r="G1462" s="33"/>
      <c r="H1462" s="33"/>
    </row>
    <row r="1463" spans="6:8" ht="12.75">
      <c r="F1463" s="33"/>
      <c r="G1463" s="33"/>
      <c r="H1463" s="33"/>
    </row>
    <row r="1464" spans="6:8" ht="12.75">
      <c r="F1464" s="33"/>
      <c r="G1464" s="33"/>
      <c r="H1464" s="33"/>
    </row>
    <row r="1465" spans="6:8" ht="12.75">
      <c r="F1465" s="33"/>
      <c r="G1465" s="33"/>
      <c r="H1465" s="33"/>
    </row>
    <row r="1466" spans="6:8" ht="12.75">
      <c r="F1466" s="33"/>
      <c r="G1466" s="33"/>
      <c r="H1466" s="33"/>
    </row>
    <row r="1467" spans="6:8" ht="12.75">
      <c r="F1467" s="33"/>
      <c r="G1467" s="33"/>
      <c r="H1467" s="33"/>
    </row>
    <row r="1468" spans="6:8" ht="12.75">
      <c r="F1468" s="33"/>
      <c r="G1468" s="33"/>
      <c r="H1468" s="33"/>
    </row>
    <row r="1469" spans="6:8" ht="12.75">
      <c r="F1469" s="33"/>
      <c r="G1469" s="33"/>
      <c r="H1469" s="33"/>
    </row>
    <row r="1470" spans="6:8" ht="12.75">
      <c r="F1470" s="33"/>
      <c r="G1470" s="33"/>
      <c r="H1470" s="33"/>
    </row>
    <row r="1471" spans="6:8" ht="12.75">
      <c r="F1471" s="33"/>
      <c r="G1471" s="33"/>
      <c r="H1471" s="33"/>
    </row>
    <row r="1472" spans="6:8" ht="12.75">
      <c r="F1472" s="33"/>
      <c r="G1472" s="33"/>
      <c r="H1472" s="33"/>
    </row>
    <row r="1473" spans="6:8" ht="12.75">
      <c r="F1473" s="33"/>
      <c r="G1473" s="33"/>
      <c r="H1473" s="33"/>
    </row>
    <row r="1474" spans="6:8" ht="12.75">
      <c r="F1474" s="33"/>
      <c r="G1474" s="33"/>
      <c r="H1474" s="33"/>
    </row>
    <row r="1475" spans="6:8" ht="12.75">
      <c r="F1475" s="33"/>
      <c r="G1475" s="33"/>
      <c r="H1475" s="33"/>
    </row>
    <row r="1476" spans="6:8" ht="12.75">
      <c r="F1476" s="33"/>
      <c r="G1476" s="33"/>
      <c r="H1476" s="33"/>
    </row>
    <row r="1477" spans="6:8" ht="12.75">
      <c r="F1477" s="33"/>
      <c r="G1477" s="33"/>
      <c r="H1477" s="33"/>
    </row>
    <row r="1478" spans="6:8" ht="12.75">
      <c r="F1478" s="33"/>
      <c r="G1478" s="33"/>
      <c r="H1478" s="33"/>
    </row>
    <row r="1479" spans="6:8" ht="12.75">
      <c r="F1479" s="33"/>
      <c r="G1479" s="33"/>
      <c r="H1479" s="33"/>
    </row>
    <row r="1480" spans="6:8" ht="12.75">
      <c r="F1480" s="33"/>
      <c r="G1480" s="33"/>
      <c r="H1480" s="33"/>
    </row>
    <row r="1481" spans="6:8" ht="12.75">
      <c r="F1481" s="33"/>
      <c r="G1481" s="33"/>
      <c r="H1481" s="33"/>
    </row>
    <row r="1482" spans="6:8" ht="12.75">
      <c r="F1482" s="33"/>
      <c r="G1482" s="33"/>
      <c r="H1482" s="33"/>
    </row>
    <row r="1483" spans="6:8" ht="12.75">
      <c r="F1483" s="33"/>
      <c r="G1483" s="33"/>
      <c r="H1483" s="33"/>
    </row>
    <row r="1484" spans="6:8" ht="12.75">
      <c r="F1484" s="33"/>
      <c r="G1484" s="33"/>
      <c r="H1484" s="33"/>
    </row>
    <row r="1485" spans="6:8" ht="12.75">
      <c r="F1485" s="33"/>
      <c r="G1485" s="33"/>
      <c r="H1485" s="33"/>
    </row>
    <row r="1486" spans="6:8" ht="12.75">
      <c r="F1486" s="33"/>
      <c r="G1486" s="33"/>
      <c r="H1486" s="33"/>
    </row>
    <row r="1487" spans="6:8" ht="12.75">
      <c r="F1487" s="33"/>
      <c r="G1487" s="33"/>
      <c r="H1487" s="33"/>
    </row>
    <row r="1488" spans="6:8" ht="12.75">
      <c r="F1488" s="33"/>
      <c r="G1488" s="33"/>
      <c r="H1488" s="33"/>
    </row>
    <row r="1489" spans="6:8" ht="12.75">
      <c r="F1489" s="33"/>
      <c r="G1489" s="33"/>
      <c r="H1489" s="33"/>
    </row>
    <row r="1490" spans="6:8" ht="12.75">
      <c r="F1490" s="33"/>
      <c r="G1490" s="33"/>
      <c r="H1490" s="33"/>
    </row>
    <row r="1491" spans="6:8" ht="12.75">
      <c r="F1491" s="33"/>
      <c r="G1491" s="33"/>
      <c r="H1491" s="33"/>
    </row>
    <row r="1492" spans="6:8" ht="12.75">
      <c r="F1492" s="33"/>
      <c r="G1492" s="33"/>
      <c r="H1492" s="33"/>
    </row>
    <row r="1493" spans="6:8" ht="12.75">
      <c r="F1493" s="33"/>
      <c r="G1493" s="33"/>
      <c r="H1493" s="33"/>
    </row>
    <row r="1494" spans="6:8" ht="12.75">
      <c r="F1494" s="33"/>
      <c r="G1494" s="33"/>
      <c r="H1494" s="33"/>
    </row>
    <row r="1495" spans="6:8" ht="12.75">
      <c r="F1495" s="33"/>
      <c r="G1495" s="33"/>
      <c r="H1495" s="33"/>
    </row>
    <row r="1496" spans="6:8" ht="12.75">
      <c r="F1496" s="33"/>
      <c r="G1496" s="33"/>
      <c r="H1496" s="33"/>
    </row>
    <row r="1497" spans="6:8" ht="12.75">
      <c r="F1497" s="33"/>
      <c r="G1497" s="33"/>
      <c r="H1497" s="33"/>
    </row>
    <row r="1498" spans="6:8" ht="12.75">
      <c r="F1498" s="33"/>
      <c r="G1498" s="33"/>
      <c r="H1498" s="33"/>
    </row>
    <row r="1499" spans="6:8" ht="12.75">
      <c r="F1499" s="33"/>
      <c r="G1499" s="33"/>
      <c r="H1499" s="33"/>
    </row>
    <row r="1500" spans="6:8" ht="12.75">
      <c r="F1500" s="33"/>
      <c r="G1500" s="33"/>
      <c r="H1500" s="33"/>
    </row>
    <row r="1501" spans="6:8" ht="12.75">
      <c r="F1501" s="33"/>
      <c r="G1501" s="33"/>
      <c r="H1501" s="33"/>
    </row>
    <row r="1502" spans="6:8" ht="12.75">
      <c r="F1502" s="33"/>
      <c r="G1502" s="33"/>
      <c r="H1502" s="33"/>
    </row>
    <row r="1503" spans="6:8" ht="12.75">
      <c r="F1503" s="33"/>
      <c r="G1503" s="33"/>
      <c r="H1503" s="33"/>
    </row>
    <row r="1504" spans="6:8" ht="12.75">
      <c r="F1504" s="33"/>
      <c r="G1504" s="33"/>
      <c r="H1504" s="33"/>
    </row>
    <row r="1505" spans="6:8" ht="12.75">
      <c r="F1505" s="33"/>
      <c r="G1505" s="33"/>
      <c r="H1505" s="33"/>
    </row>
    <row r="1506" spans="6:8" ht="12.75">
      <c r="F1506" s="33"/>
      <c r="G1506" s="33"/>
      <c r="H1506" s="33"/>
    </row>
    <row r="1507" spans="6:8" ht="12.75">
      <c r="F1507" s="33"/>
      <c r="G1507" s="33"/>
      <c r="H1507" s="33"/>
    </row>
    <row r="1508" spans="6:8" ht="12.75">
      <c r="F1508" s="33"/>
      <c r="G1508" s="33"/>
      <c r="H1508" s="33"/>
    </row>
    <row r="1509" spans="6:8" ht="12.75">
      <c r="F1509" s="33"/>
      <c r="G1509" s="33"/>
      <c r="H1509" s="33"/>
    </row>
    <row r="1510" spans="6:8" ht="12.75">
      <c r="F1510" s="33"/>
      <c r="G1510" s="33"/>
      <c r="H1510" s="33"/>
    </row>
    <row r="1511" spans="6:8" ht="12.75">
      <c r="F1511" s="33"/>
      <c r="G1511" s="33"/>
      <c r="H1511" s="33"/>
    </row>
    <row r="1512" spans="6:8" ht="12.75">
      <c r="F1512" s="33"/>
      <c r="G1512" s="33"/>
      <c r="H1512" s="33"/>
    </row>
    <row r="1513" spans="6:8" ht="12.75">
      <c r="F1513" s="33"/>
      <c r="G1513" s="33"/>
      <c r="H1513" s="33"/>
    </row>
    <row r="1514" spans="6:8" ht="12.75">
      <c r="F1514" s="33"/>
      <c r="G1514" s="33"/>
      <c r="H1514" s="33"/>
    </row>
    <row r="1515" spans="6:8" ht="12.75">
      <c r="F1515" s="33"/>
      <c r="G1515" s="33"/>
      <c r="H1515" s="33"/>
    </row>
    <row r="1516" spans="6:8" ht="12.75">
      <c r="F1516" s="33"/>
      <c r="G1516" s="33"/>
      <c r="H1516" s="33"/>
    </row>
    <row r="1517" spans="6:8" ht="12.75">
      <c r="F1517" s="33"/>
      <c r="G1517" s="33"/>
      <c r="H1517" s="33"/>
    </row>
    <row r="1518" spans="6:8" ht="12.75">
      <c r="F1518" s="33"/>
      <c r="G1518" s="33"/>
      <c r="H1518" s="33"/>
    </row>
    <row r="1519" spans="6:8" ht="12.75">
      <c r="F1519" s="33"/>
      <c r="G1519" s="33"/>
      <c r="H1519" s="33"/>
    </row>
    <row r="1520" spans="6:8" ht="12.75">
      <c r="F1520" s="33"/>
      <c r="G1520" s="33"/>
      <c r="H1520" s="33"/>
    </row>
    <row r="1521" spans="6:8" ht="12.75">
      <c r="F1521" s="33"/>
      <c r="G1521" s="33"/>
      <c r="H1521" s="33"/>
    </row>
    <row r="1522" spans="6:8" ht="12.75">
      <c r="F1522" s="33"/>
      <c r="G1522" s="33"/>
      <c r="H1522" s="33"/>
    </row>
    <row r="1523" spans="6:8" ht="12.75">
      <c r="F1523" s="33"/>
      <c r="G1523" s="33"/>
      <c r="H1523" s="33"/>
    </row>
    <row r="1524" spans="6:8" ht="12.75">
      <c r="F1524" s="33"/>
      <c r="G1524" s="33"/>
      <c r="H1524" s="33"/>
    </row>
    <row r="1525" spans="6:8" ht="12.75">
      <c r="F1525" s="33"/>
      <c r="G1525" s="33"/>
      <c r="H1525" s="33"/>
    </row>
    <row r="1526" spans="6:8" ht="12.75">
      <c r="F1526" s="33"/>
      <c r="G1526" s="33"/>
      <c r="H1526" s="33"/>
    </row>
    <row r="1527" spans="6:8" ht="12.75">
      <c r="F1527" s="33"/>
      <c r="G1527" s="33"/>
      <c r="H1527" s="33"/>
    </row>
    <row r="1528" spans="6:8" ht="12.75">
      <c r="F1528" s="33"/>
      <c r="G1528" s="33"/>
      <c r="H1528" s="33"/>
    </row>
    <row r="1529" spans="6:8" ht="12.75">
      <c r="F1529" s="33"/>
      <c r="G1529" s="33"/>
      <c r="H1529" s="33"/>
    </row>
    <row r="1530" spans="6:8" ht="12.75">
      <c r="F1530" s="33"/>
      <c r="G1530" s="33"/>
      <c r="H1530" s="33"/>
    </row>
    <row r="1531" spans="6:8" ht="12.75">
      <c r="F1531" s="33"/>
      <c r="G1531" s="33"/>
      <c r="H1531" s="33"/>
    </row>
    <row r="1532" spans="6:8" ht="12.75">
      <c r="F1532" s="33"/>
      <c r="G1532" s="33"/>
      <c r="H1532" s="33"/>
    </row>
    <row r="1533" spans="6:8" ht="12.75">
      <c r="F1533" s="33"/>
      <c r="G1533" s="33"/>
      <c r="H1533" s="33"/>
    </row>
    <row r="1534" spans="6:8" ht="12.75">
      <c r="F1534" s="33"/>
      <c r="G1534" s="33"/>
      <c r="H1534" s="33"/>
    </row>
    <row r="1535" spans="6:8" ht="12.75">
      <c r="F1535" s="33"/>
      <c r="G1535" s="33"/>
      <c r="H1535" s="33"/>
    </row>
    <row r="1536" spans="6:8" ht="12.75">
      <c r="F1536" s="33"/>
      <c r="G1536" s="33"/>
      <c r="H1536" s="33"/>
    </row>
    <row r="1537" spans="6:8" ht="12.75">
      <c r="F1537" s="33"/>
      <c r="G1537" s="33"/>
      <c r="H1537" s="33"/>
    </row>
    <row r="1538" spans="6:8" ht="12.75">
      <c r="F1538" s="33"/>
      <c r="G1538" s="33"/>
      <c r="H1538" s="33"/>
    </row>
    <row r="1539" spans="6:8" ht="12.75">
      <c r="F1539" s="33"/>
      <c r="G1539" s="33"/>
      <c r="H1539" s="33"/>
    </row>
    <row r="1540" spans="6:8" ht="12.75">
      <c r="F1540" s="33"/>
      <c r="G1540" s="33"/>
      <c r="H1540" s="33"/>
    </row>
    <row r="1541" spans="6:8" ht="12.75">
      <c r="F1541" s="33"/>
      <c r="G1541" s="33"/>
      <c r="H1541" s="33"/>
    </row>
    <row r="1542" spans="6:8" ht="12.75">
      <c r="F1542" s="33"/>
      <c r="G1542" s="33"/>
      <c r="H1542" s="33"/>
    </row>
    <row r="1543" spans="6:8" ht="12.75">
      <c r="F1543" s="33"/>
      <c r="G1543" s="33"/>
      <c r="H1543" s="33"/>
    </row>
    <row r="1544" spans="6:8" ht="12.75">
      <c r="F1544" s="33"/>
      <c r="G1544" s="33"/>
      <c r="H1544" s="33"/>
    </row>
    <row r="1545" spans="6:8" ht="12.75">
      <c r="F1545" s="33"/>
      <c r="G1545" s="33"/>
      <c r="H1545" s="33"/>
    </row>
    <row r="1546" spans="6:8" ht="12.75">
      <c r="F1546" s="33"/>
      <c r="G1546" s="33"/>
      <c r="H1546" s="33"/>
    </row>
    <row r="1547" spans="6:8" ht="12.75">
      <c r="F1547" s="33"/>
      <c r="G1547" s="33"/>
      <c r="H1547" s="33"/>
    </row>
    <row r="1548" spans="6:8" ht="12.75">
      <c r="F1548" s="33"/>
      <c r="G1548" s="33"/>
      <c r="H1548" s="33"/>
    </row>
    <row r="1549" spans="6:8" ht="12.75">
      <c r="F1549" s="33"/>
      <c r="G1549" s="33"/>
      <c r="H1549" s="33"/>
    </row>
    <row r="1550" spans="6:8" ht="12.75">
      <c r="F1550" s="33"/>
      <c r="G1550" s="33"/>
      <c r="H1550" s="33"/>
    </row>
    <row r="1551" spans="6:8" ht="12.75">
      <c r="F1551" s="33"/>
      <c r="G1551" s="33"/>
      <c r="H1551" s="33"/>
    </row>
    <row r="1552" spans="6:8" ht="12.75">
      <c r="F1552" s="33"/>
      <c r="G1552" s="33"/>
      <c r="H1552" s="33"/>
    </row>
    <row r="1553" spans="6:8" ht="12.75">
      <c r="F1553" s="33"/>
      <c r="G1553" s="33"/>
      <c r="H1553" s="33"/>
    </row>
    <row r="1554" spans="6:8" ht="12.75">
      <c r="F1554" s="33"/>
      <c r="G1554" s="33"/>
      <c r="H1554" s="33"/>
    </row>
    <row r="1555" spans="6:8" ht="12.75">
      <c r="F1555" s="33"/>
      <c r="G1555" s="33"/>
      <c r="H1555" s="33"/>
    </row>
    <row r="1556" spans="6:8" ht="12.75">
      <c r="F1556" s="33"/>
      <c r="G1556" s="33"/>
      <c r="H1556" s="33"/>
    </row>
    <row r="1557" spans="6:8" ht="12.75">
      <c r="F1557" s="33"/>
      <c r="G1557" s="33"/>
      <c r="H1557" s="33"/>
    </row>
    <row r="1558" spans="6:8" ht="12.75">
      <c r="F1558" s="33"/>
      <c r="G1558" s="33"/>
      <c r="H1558" s="33"/>
    </row>
    <row r="1559" spans="6:8" ht="12.75">
      <c r="F1559" s="33"/>
      <c r="G1559" s="33"/>
      <c r="H1559" s="33"/>
    </row>
    <row r="1560" spans="6:8" ht="12.75">
      <c r="F1560" s="33"/>
      <c r="G1560" s="33"/>
      <c r="H1560" s="33"/>
    </row>
    <row r="1561" spans="6:8" ht="12.75">
      <c r="F1561" s="33"/>
      <c r="G1561" s="33"/>
      <c r="H1561" s="33"/>
    </row>
    <row r="1562" spans="6:8" ht="12.75">
      <c r="F1562" s="33"/>
      <c r="G1562" s="33"/>
      <c r="H1562" s="33"/>
    </row>
    <row r="1563" spans="6:8" ht="12.75">
      <c r="F1563" s="33"/>
      <c r="G1563" s="33"/>
      <c r="H1563" s="33"/>
    </row>
    <row r="1564" spans="6:8" ht="12.75">
      <c r="F1564" s="33"/>
      <c r="G1564" s="33"/>
      <c r="H1564" s="33"/>
    </row>
    <row r="1565" spans="6:8" ht="12.75">
      <c r="F1565" s="33"/>
      <c r="G1565" s="33"/>
      <c r="H1565" s="33"/>
    </row>
    <row r="1566" spans="6:8" ht="12.75">
      <c r="F1566" s="33"/>
      <c r="G1566" s="33"/>
      <c r="H1566" s="33"/>
    </row>
    <row r="1567" spans="6:8" ht="12.75">
      <c r="F1567" s="33"/>
      <c r="G1567" s="33"/>
      <c r="H1567" s="33"/>
    </row>
    <row r="1568" spans="6:8" ht="12.75">
      <c r="F1568" s="33"/>
      <c r="G1568" s="33"/>
      <c r="H1568" s="33"/>
    </row>
    <row r="1569" spans="6:8" ht="12.75">
      <c r="F1569" s="33"/>
      <c r="G1569" s="33"/>
      <c r="H1569" s="33"/>
    </row>
    <row r="1570" spans="6:8" ht="12.75">
      <c r="F1570" s="33"/>
      <c r="G1570" s="33"/>
      <c r="H1570" s="33"/>
    </row>
    <row r="1571" spans="6:8" ht="12.75">
      <c r="F1571" s="33"/>
      <c r="G1571" s="33"/>
      <c r="H1571" s="33"/>
    </row>
    <row r="1572" spans="6:8" ht="12.75">
      <c r="F1572" s="33"/>
      <c r="G1572" s="33"/>
      <c r="H1572" s="33"/>
    </row>
    <row r="1573" spans="6:8" ht="12.75">
      <c r="F1573" s="33"/>
      <c r="G1573" s="33"/>
      <c r="H1573" s="33"/>
    </row>
    <row r="1574" spans="6:8" ht="12.75">
      <c r="F1574" s="33"/>
      <c r="G1574" s="33"/>
      <c r="H1574" s="33"/>
    </row>
    <row r="1575" spans="6:8" ht="12.75">
      <c r="F1575" s="33"/>
      <c r="G1575" s="33"/>
      <c r="H1575" s="33"/>
    </row>
    <row r="1576" spans="6:8" ht="12.75">
      <c r="F1576" s="33"/>
      <c r="G1576" s="33"/>
      <c r="H1576" s="33"/>
    </row>
    <row r="1577" spans="6:8" ht="12.75">
      <c r="F1577" s="33"/>
      <c r="G1577" s="33"/>
      <c r="H1577" s="33"/>
    </row>
    <row r="1578" spans="6:8" ht="12.75">
      <c r="F1578" s="33"/>
      <c r="G1578" s="33"/>
      <c r="H1578" s="33"/>
    </row>
    <row r="1579" spans="6:8" ht="12.75">
      <c r="F1579" s="33"/>
      <c r="G1579" s="33"/>
      <c r="H1579" s="33"/>
    </row>
    <row r="1580" spans="6:8" ht="12.75">
      <c r="F1580" s="33"/>
      <c r="G1580" s="33"/>
      <c r="H1580" s="33"/>
    </row>
    <row r="1581" spans="6:8" ht="12.75">
      <c r="F1581" s="33"/>
      <c r="G1581" s="33"/>
      <c r="H1581" s="33"/>
    </row>
    <row r="1582" spans="6:8" ht="12.75">
      <c r="F1582" s="33"/>
      <c r="G1582" s="33"/>
      <c r="H1582" s="33"/>
    </row>
    <row r="1583" spans="6:8" ht="12.75">
      <c r="F1583" s="33"/>
      <c r="G1583" s="33"/>
      <c r="H1583" s="33"/>
    </row>
    <row r="1584" spans="6:8" ht="12.75">
      <c r="F1584" s="33"/>
      <c r="G1584" s="33"/>
      <c r="H1584" s="33"/>
    </row>
    <row r="1585" spans="6:8" ht="12.75">
      <c r="F1585" s="33"/>
      <c r="G1585" s="33"/>
      <c r="H1585" s="33"/>
    </row>
    <row r="1586" spans="6:8" ht="12.75">
      <c r="F1586" s="33"/>
      <c r="G1586" s="33"/>
      <c r="H1586" s="33"/>
    </row>
    <row r="1587" spans="6:8" ht="12.75">
      <c r="F1587" s="33"/>
      <c r="G1587" s="33"/>
      <c r="H1587" s="33"/>
    </row>
    <row r="1588" spans="6:8" ht="12.75">
      <c r="F1588" s="33"/>
      <c r="G1588" s="33"/>
      <c r="H1588" s="33"/>
    </row>
    <row r="1589" spans="6:8" ht="12.75">
      <c r="F1589" s="33"/>
      <c r="G1589" s="33"/>
      <c r="H1589" s="33"/>
    </row>
    <row r="1590" spans="6:8" ht="12.75">
      <c r="F1590" s="33"/>
      <c r="G1590" s="33"/>
      <c r="H1590" s="33"/>
    </row>
    <row r="1591" spans="6:8" ht="12.75">
      <c r="F1591" s="33"/>
      <c r="G1591" s="33"/>
      <c r="H1591" s="33"/>
    </row>
    <row r="1592" spans="6:8" ht="12.75">
      <c r="F1592" s="33"/>
      <c r="G1592" s="33"/>
      <c r="H1592" s="33"/>
    </row>
    <row r="1593" spans="6:8" ht="12.75">
      <c r="F1593" s="33"/>
      <c r="G1593" s="33"/>
      <c r="H1593" s="33"/>
    </row>
    <row r="1594" spans="6:8" ht="12.75">
      <c r="F1594" s="33"/>
      <c r="G1594" s="33"/>
      <c r="H1594" s="33"/>
    </row>
    <row r="1595" spans="6:8" ht="12.75">
      <c r="F1595" s="33"/>
      <c r="G1595" s="33"/>
      <c r="H1595" s="33"/>
    </row>
    <row r="1596" spans="6:8" ht="12.75">
      <c r="F1596" s="33"/>
      <c r="G1596" s="33"/>
      <c r="H1596" s="33"/>
    </row>
    <row r="1597" spans="6:8" ht="12.75">
      <c r="F1597" s="33"/>
      <c r="G1597" s="33"/>
      <c r="H1597" s="33"/>
    </row>
    <row r="1598" spans="6:8" ht="12.75">
      <c r="F1598" s="33"/>
      <c r="G1598" s="33"/>
      <c r="H1598" s="33"/>
    </row>
    <row r="1599" spans="6:8" ht="12.75">
      <c r="F1599" s="33"/>
      <c r="G1599" s="33"/>
      <c r="H1599" s="33"/>
    </row>
    <row r="1600" spans="6:8" ht="12.75">
      <c r="F1600" s="33"/>
      <c r="G1600" s="33"/>
      <c r="H1600" s="33"/>
    </row>
    <row r="1601" spans="6:8" ht="12.75">
      <c r="F1601" s="33"/>
      <c r="G1601" s="33"/>
      <c r="H1601" s="33"/>
    </row>
    <row r="1602" spans="6:8" ht="12.75">
      <c r="F1602" s="33"/>
      <c r="G1602" s="33"/>
      <c r="H1602" s="33"/>
    </row>
    <row r="1603" spans="6:8" ht="12.75">
      <c r="F1603" s="33"/>
      <c r="G1603" s="33"/>
      <c r="H1603" s="33"/>
    </row>
    <row r="1604" spans="6:8" ht="12.75">
      <c r="F1604" s="33"/>
      <c r="G1604" s="33"/>
      <c r="H1604" s="33"/>
    </row>
    <row r="1605" spans="6:8" ht="12.75">
      <c r="F1605" s="33"/>
      <c r="G1605" s="33"/>
      <c r="H1605" s="33"/>
    </row>
    <row r="1606" spans="6:8" ht="12.75">
      <c r="F1606" s="33"/>
      <c r="G1606" s="33"/>
      <c r="H1606" s="33"/>
    </row>
    <row r="1607" spans="6:8" ht="12.75">
      <c r="F1607" s="33"/>
      <c r="G1607" s="33"/>
      <c r="H1607" s="33"/>
    </row>
    <row r="1608" spans="6:8" ht="12.75">
      <c r="F1608" s="33"/>
      <c r="G1608" s="33"/>
      <c r="H1608" s="33"/>
    </row>
    <row r="1609" spans="6:8" ht="12.75">
      <c r="F1609" s="33"/>
      <c r="G1609" s="33"/>
      <c r="H1609" s="33"/>
    </row>
    <row r="1610" spans="6:8" ht="12.75">
      <c r="F1610" s="33"/>
      <c r="G1610" s="33"/>
      <c r="H1610" s="33"/>
    </row>
    <row r="1611" spans="6:8" ht="12.75">
      <c r="F1611" s="33"/>
      <c r="G1611" s="33"/>
      <c r="H1611" s="33"/>
    </row>
    <row r="1612" spans="6:8" ht="12.75">
      <c r="F1612" s="33"/>
      <c r="G1612" s="33"/>
      <c r="H1612" s="33"/>
    </row>
    <row r="1613" spans="6:8" ht="12.75">
      <c r="F1613" s="33"/>
      <c r="G1613" s="33"/>
      <c r="H1613" s="33"/>
    </row>
    <row r="1614" spans="6:8" ht="12.75">
      <c r="F1614" s="33"/>
      <c r="G1614" s="33"/>
      <c r="H1614" s="33"/>
    </row>
    <row r="1615" spans="6:8" ht="12.75">
      <c r="F1615" s="33"/>
      <c r="G1615" s="33"/>
      <c r="H1615" s="33"/>
    </row>
    <row r="1616" spans="6:8" ht="12.75">
      <c r="F1616" s="33"/>
      <c r="G1616" s="33"/>
      <c r="H1616" s="33"/>
    </row>
    <row r="1617" spans="6:8" ht="12.75">
      <c r="F1617" s="33"/>
      <c r="G1617" s="33"/>
      <c r="H1617" s="33"/>
    </row>
    <row r="1618" spans="6:8" ht="12.75">
      <c r="F1618" s="33"/>
      <c r="G1618" s="33"/>
      <c r="H1618" s="33"/>
    </row>
    <row r="1619" spans="6:8" ht="12.75">
      <c r="F1619" s="33"/>
      <c r="G1619" s="33"/>
      <c r="H1619" s="33"/>
    </row>
    <row r="1620" spans="6:8" ht="12.75">
      <c r="F1620" s="33"/>
      <c r="G1620" s="33"/>
      <c r="H1620" s="33"/>
    </row>
    <row r="1621" spans="6:8" ht="12.75">
      <c r="F1621" s="33"/>
      <c r="G1621" s="33"/>
      <c r="H1621" s="33"/>
    </row>
    <row r="1622" spans="6:8" ht="12.75">
      <c r="F1622" s="33"/>
      <c r="G1622" s="33"/>
      <c r="H1622" s="33"/>
    </row>
    <row r="1623" spans="6:8" ht="12.75">
      <c r="F1623" s="33"/>
      <c r="G1623" s="33"/>
      <c r="H1623" s="33"/>
    </row>
    <row r="1624" spans="6:8" ht="12.75">
      <c r="F1624" s="33"/>
      <c r="G1624" s="33"/>
      <c r="H1624" s="33"/>
    </row>
    <row r="1625" spans="6:8" ht="12.75">
      <c r="F1625" s="33"/>
      <c r="G1625" s="33"/>
      <c r="H1625" s="33"/>
    </row>
    <row r="1626" spans="6:8" ht="12.75">
      <c r="F1626" s="33"/>
      <c r="G1626" s="33"/>
      <c r="H1626" s="33"/>
    </row>
    <row r="1627" spans="6:8" ht="12.75">
      <c r="F1627" s="33"/>
      <c r="G1627" s="33"/>
      <c r="H1627" s="33"/>
    </row>
    <row r="1628" spans="6:8" ht="12.75">
      <c r="F1628" s="33"/>
      <c r="G1628" s="33"/>
      <c r="H1628" s="33"/>
    </row>
    <row r="1629" spans="6:8" ht="12.75">
      <c r="F1629" s="33"/>
      <c r="G1629" s="33"/>
      <c r="H1629" s="33"/>
    </row>
    <row r="1630" spans="6:8" ht="12.75">
      <c r="F1630" s="33"/>
      <c r="G1630" s="33"/>
      <c r="H1630" s="33"/>
    </row>
    <row r="1631" spans="6:8" ht="12.75">
      <c r="F1631" s="33"/>
      <c r="G1631" s="33"/>
      <c r="H1631" s="33"/>
    </row>
    <row r="1632" spans="6:8" ht="12.75">
      <c r="F1632" s="33"/>
      <c r="G1632" s="33"/>
      <c r="H1632" s="33"/>
    </row>
    <row r="1633" spans="6:8" ht="12.75">
      <c r="F1633" s="33"/>
      <c r="G1633" s="33"/>
      <c r="H1633" s="33"/>
    </row>
    <row r="1634" spans="6:8" ht="12.75">
      <c r="F1634" s="33"/>
      <c r="G1634" s="33"/>
      <c r="H1634" s="33"/>
    </row>
    <row r="1635" spans="6:8" ht="12.75">
      <c r="F1635" s="33"/>
      <c r="G1635" s="33"/>
      <c r="H1635" s="33"/>
    </row>
    <row r="1636" spans="6:8" ht="12.75">
      <c r="F1636" s="33"/>
      <c r="G1636" s="33"/>
      <c r="H1636" s="33"/>
    </row>
    <row r="1637" spans="6:8" ht="12.75">
      <c r="F1637" s="33"/>
      <c r="G1637" s="33"/>
      <c r="H1637" s="33"/>
    </row>
    <row r="1638" spans="6:8" ht="12.75">
      <c r="F1638" s="33"/>
      <c r="G1638" s="33"/>
      <c r="H1638" s="33"/>
    </row>
    <row r="1639" spans="6:8" ht="12.75">
      <c r="F1639" s="33"/>
      <c r="G1639" s="33"/>
      <c r="H1639" s="33"/>
    </row>
    <row r="1640" spans="6:8" ht="12.75">
      <c r="F1640" s="33"/>
      <c r="G1640" s="33"/>
      <c r="H1640" s="33"/>
    </row>
    <row r="1641" spans="6:8" ht="12.75">
      <c r="F1641" s="33"/>
      <c r="G1641" s="33"/>
      <c r="H1641" s="33"/>
    </row>
    <row r="1642" spans="6:8" ht="12.75">
      <c r="F1642" s="33"/>
      <c r="G1642" s="33"/>
      <c r="H1642" s="33"/>
    </row>
    <row r="1643" spans="6:8" ht="12.75">
      <c r="F1643" s="33"/>
      <c r="G1643" s="33"/>
      <c r="H1643" s="33"/>
    </row>
    <row r="1644" spans="6:8" ht="12.75">
      <c r="F1644" s="33"/>
      <c r="G1644" s="33"/>
      <c r="H1644" s="33"/>
    </row>
    <row r="1645" spans="6:8" ht="12.75">
      <c r="F1645" s="33"/>
      <c r="G1645" s="33"/>
      <c r="H1645" s="33"/>
    </row>
    <row r="1646" spans="6:8" ht="12.75">
      <c r="F1646" s="33"/>
      <c r="G1646" s="33"/>
      <c r="H1646" s="33"/>
    </row>
    <row r="1647" spans="6:8" ht="12.75">
      <c r="F1647" s="33"/>
      <c r="G1647" s="33"/>
      <c r="H1647" s="33"/>
    </row>
    <row r="1648" spans="6:8" ht="12.75">
      <c r="F1648" s="33"/>
      <c r="G1648" s="33"/>
      <c r="H1648" s="33"/>
    </row>
    <row r="1649" spans="6:8" ht="12.75">
      <c r="F1649" s="33"/>
      <c r="G1649" s="33"/>
      <c r="H1649" s="33"/>
    </row>
    <row r="1650" spans="6:8" ht="12.75">
      <c r="F1650" s="33"/>
      <c r="G1650" s="33"/>
      <c r="H1650" s="33"/>
    </row>
    <row r="1651" spans="6:8" ht="12.75">
      <c r="F1651" s="33"/>
      <c r="G1651" s="33"/>
      <c r="H1651" s="33"/>
    </row>
    <row r="1652" spans="6:8" ht="12.75">
      <c r="F1652" s="33"/>
      <c r="G1652" s="33"/>
      <c r="H1652" s="33"/>
    </row>
    <row r="1653" spans="6:8" ht="12.75">
      <c r="F1653" s="33"/>
      <c r="G1653" s="33"/>
      <c r="H1653" s="33"/>
    </row>
    <row r="1654" spans="6:8" ht="12.75">
      <c r="F1654" s="33"/>
      <c r="G1654" s="33"/>
      <c r="H1654" s="33"/>
    </row>
    <row r="1655" spans="6:8" ht="12.75">
      <c r="F1655" s="33"/>
      <c r="G1655" s="33"/>
      <c r="H1655" s="33"/>
    </row>
    <row r="1656" spans="6:8" ht="12.75">
      <c r="F1656" s="33"/>
      <c r="G1656" s="33"/>
      <c r="H1656" s="33"/>
    </row>
    <row r="1657" spans="6:8" ht="12.75">
      <c r="F1657" s="33"/>
      <c r="G1657" s="33"/>
      <c r="H1657" s="33"/>
    </row>
    <row r="1658" spans="6:8" ht="12.75">
      <c r="F1658" s="33"/>
      <c r="G1658" s="33"/>
      <c r="H1658" s="33"/>
    </row>
    <row r="1659" spans="6:8" ht="12.75">
      <c r="F1659" s="33"/>
      <c r="G1659" s="33"/>
      <c r="H1659" s="33"/>
    </row>
    <row r="1660" spans="6:8" ht="12.75">
      <c r="F1660" s="33"/>
      <c r="G1660" s="33"/>
      <c r="H1660" s="33"/>
    </row>
    <row r="1661" spans="6:8" ht="12.75">
      <c r="F1661" s="33"/>
      <c r="G1661" s="33"/>
      <c r="H1661" s="33"/>
    </row>
    <row r="1662" spans="6:8" ht="12.75">
      <c r="F1662" s="33"/>
      <c r="G1662" s="33"/>
      <c r="H1662" s="33"/>
    </row>
    <row r="1663" spans="6:8" ht="12.75">
      <c r="F1663" s="33"/>
      <c r="G1663" s="33"/>
      <c r="H1663" s="33"/>
    </row>
    <row r="1664" spans="6:8" ht="12.75">
      <c r="F1664" s="33"/>
      <c r="G1664" s="33"/>
      <c r="H1664" s="33"/>
    </row>
    <row r="1665" spans="6:8" ht="12.75">
      <c r="F1665" s="33"/>
      <c r="G1665" s="33"/>
      <c r="H1665" s="33"/>
    </row>
    <row r="1666" spans="6:8" ht="12.75">
      <c r="F1666" s="33"/>
      <c r="G1666" s="33"/>
      <c r="H1666" s="33"/>
    </row>
    <row r="1667" spans="6:8" ht="12.75">
      <c r="F1667" s="33"/>
      <c r="G1667" s="33"/>
      <c r="H1667" s="33"/>
    </row>
    <row r="1668" spans="6:8" ht="12.75">
      <c r="F1668" s="33"/>
      <c r="G1668" s="33"/>
      <c r="H1668" s="33"/>
    </row>
    <row r="1669" spans="6:8" ht="12.75">
      <c r="F1669" s="33"/>
      <c r="G1669" s="33"/>
      <c r="H1669" s="33"/>
    </row>
    <row r="1670" spans="6:8" ht="12.75">
      <c r="F1670" s="33"/>
      <c r="G1670" s="33"/>
      <c r="H1670" s="33"/>
    </row>
    <row r="1671" spans="6:8" ht="12.75">
      <c r="F1671" s="33"/>
      <c r="G1671" s="33"/>
      <c r="H1671" s="33"/>
    </row>
    <row r="1672" spans="6:8" ht="12.75">
      <c r="F1672" s="33"/>
      <c r="G1672" s="33"/>
      <c r="H1672" s="33"/>
    </row>
    <row r="1673" spans="6:8" ht="12.75">
      <c r="F1673" s="33"/>
      <c r="G1673" s="33"/>
      <c r="H1673" s="33"/>
    </row>
    <row r="1674" spans="6:8" ht="12.75">
      <c r="F1674" s="33"/>
      <c r="G1674" s="33"/>
      <c r="H1674" s="33"/>
    </row>
    <row r="1675" spans="6:8" ht="12.75">
      <c r="F1675" s="33"/>
      <c r="G1675" s="33"/>
      <c r="H1675" s="33"/>
    </row>
    <row r="1676" spans="6:8" ht="12.75">
      <c r="F1676" s="33"/>
      <c r="G1676" s="33"/>
      <c r="H1676" s="33"/>
    </row>
    <row r="1677" spans="6:8" ht="12.75">
      <c r="F1677" s="33"/>
      <c r="G1677" s="33"/>
      <c r="H1677" s="33"/>
    </row>
    <row r="1678" spans="6:8" ht="12.75">
      <c r="F1678" s="33"/>
      <c r="G1678" s="33"/>
      <c r="H1678" s="33"/>
    </row>
    <row r="1679" spans="6:8" ht="12.75">
      <c r="F1679" s="33"/>
      <c r="G1679" s="33"/>
      <c r="H1679" s="33"/>
    </row>
    <row r="1680" spans="6:8" ht="12.75">
      <c r="F1680" s="33"/>
      <c r="G1680" s="33"/>
      <c r="H1680" s="33"/>
    </row>
    <row r="1681" spans="6:8" ht="12.75">
      <c r="F1681" s="33"/>
      <c r="G1681" s="33"/>
      <c r="H1681" s="33"/>
    </row>
    <row r="1682" spans="6:8" ht="12.75">
      <c r="F1682" s="33"/>
      <c r="G1682" s="33"/>
      <c r="H1682" s="33"/>
    </row>
    <row r="1683" spans="6:8" ht="12.75">
      <c r="F1683" s="33"/>
      <c r="G1683" s="33"/>
      <c r="H1683" s="33"/>
    </row>
    <row r="1684" spans="6:8" ht="12.75">
      <c r="F1684" s="33"/>
      <c r="G1684" s="33"/>
      <c r="H1684" s="33"/>
    </row>
    <row r="1685" spans="6:8" ht="12.75">
      <c r="F1685" s="33"/>
      <c r="G1685" s="33"/>
      <c r="H1685" s="33"/>
    </row>
    <row r="1686" spans="6:8" ht="12.75">
      <c r="F1686" s="33"/>
      <c r="G1686" s="33"/>
      <c r="H1686" s="33"/>
    </row>
    <row r="1687" spans="6:8" ht="12.75">
      <c r="F1687" s="33"/>
      <c r="G1687" s="33"/>
      <c r="H1687" s="33"/>
    </row>
    <row r="1688" spans="6:8" ht="12.75">
      <c r="F1688" s="33"/>
      <c r="G1688" s="33"/>
      <c r="H1688" s="33"/>
    </row>
    <row r="1689" spans="6:8" ht="12.75">
      <c r="F1689" s="33"/>
      <c r="G1689" s="33"/>
      <c r="H1689" s="33"/>
    </row>
    <row r="1690" spans="6:8" ht="12.75">
      <c r="F1690" s="33"/>
      <c r="G1690" s="33"/>
      <c r="H1690" s="33"/>
    </row>
    <row r="1691" spans="6:8" ht="12.75">
      <c r="F1691" s="33"/>
      <c r="G1691" s="33"/>
      <c r="H1691" s="33"/>
    </row>
    <row r="1692" spans="6:8" ht="12.75">
      <c r="F1692" s="33"/>
      <c r="G1692" s="33"/>
      <c r="H1692" s="33"/>
    </row>
    <row r="1693" spans="6:8" ht="12.75">
      <c r="F1693" s="33"/>
      <c r="G1693" s="33"/>
      <c r="H1693" s="33"/>
    </row>
    <row r="1694" spans="6:8" ht="12.75">
      <c r="F1694" s="33"/>
      <c r="G1694" s="33"/>
      <c r="H1694" s="33"/>
    </row>
    <row r="1695" spans="6:8" ht="12.75">
      <c r="F1695" s="33"/>
      <c r="G1695" s="33"/>
      <c r="H1695" s="33"/>
    </row>
    <row r="1696" spans="6:8" ht="12.75">
      <c r="F1696" s="33"/>
      <c r="G1696" s="33"/>
      <c r="H1696" s="33"/>
    </row>
    <row r="1697" spans="6:8" ht="12.75">
      <c r="F1697" s="33"/>
      <c r="G1697" s="33"/>
      <c r="H1697" s="33"/>
    </row>
    <row r="1698" spans="6:8" ht="12.75">
      <c r="F1698" s="33"/>
      <c r="G1698" s="33"/>
      <c r="H1698" s="33"/>
    </row>
    <row r="1699" spans="6:8" ht="12.75">
      <c r="F1699" s="33"/>
      <c r="G1699" s="33"/>
      <c r="H1699" s="33"/>
    </row>
    <row r="1700" spans="6:8" ht="12.75">
      <c r="F1700" s="33"/>
      <c r="G1700" s="33"/>
      <c r="H1700" s="33"/>
    </row>
    <row r="1701" spans="6:8" ht="12.75">
      <c r="F1701" s="33"/>
      <c r="G1701" s="33"/>
      <c r="H1701" s="33"/>
    </row>
    <row r="1702" spans="6:8" ht="12.75">
      <c r="F1702" s="33"/>
      <c r="G1702" s="33"/>
      <c r="H1702" s="33"/>
    </row>
    <row r="1703" spans="6:8" ht="12.75">
      <c r="F1703" s="33"/>
      <c r="G1703" s="33"/>
      <c r="H1703" s="33"/>
    </row>
    <row r="1704" spans="6:8" ht="12.75">
      <c r="F1704" s="33"/>
      <c r="G1704" s="33"/>
      <c r="H1704" s="33"/>
    </row>
    <row r="1705" spans="6:8" ht="12.75">
      <c r="F1705" s="33"/>
      <c r="G1705" s="33"/>
      <c r="H1705" s="33"/>
    </row>
    <row r="1706" spans="6:8" ht="12.75">
      <c r="F1706" s="33"/>
      <c r="G1706" s="33"/>
      <c r="H1706" s="33"/>
    </row>
    <row r="1707" spans="6:8" ht="12.75">
      <c r="F1707" s="33"/>
      <c r="G1707" s="33"/>
      <c r="H1707" s="33"/>
    </row>
    <row r="1708" spans="6:8" ht="12.75">
      <c r="F1708" s="33"/>
      <c r="G1708" s="33"/>
      <c r="H1708" s="33"/>
    </row>
    <row r="1709" spans="6:8" ht="12.75">
      <c r="F1709" s="33"/>
      <c r="G1709" s="33"/>
      <c r="H1709" s="33"/>
    </row>
    <row r="1710" spans="6:8" ht="12.75">
      <c r="F1710" s="33"/>
      <c r="G1710" s="33"/>
      <c r="H1710" s="33"/>
    </row>
    <row r="1711" spans="6:8" ht="12.75">
      <c r="F1711" s="33"/>
      <c r="G1711" s="33"/>
      <c r="H1711" s="33"/>
    </row>
    <row r="1712" spans="6:8" ht="12.75">
      <c r="F1712" s="33"/>
      <c r="G1712" s="33"/>
      <c r="H1712" s="33"/>
    </row>
    <row r="1713" spans="6:8" ht="12.75">
      <c r="F1713" s="33"/>
      <c r="G1713" s="33"/>
      <c r="H1713" s="33"/>
    </row>
    <row r="1714" spans="6:8" ht="12.75">
      <c r="F1714" s="33"/>
      <c r="G1714" s="33"/>
      <c r="H1714" s="33"/>
    </row>
    <row r="1715" spans="6:8" ht="12.75">
      <c r="F1715" s="33"/>
      <c r="G1715" s="33"/>
      <c r="H1715" s="33"/>
    </row>
    <row r="1716" spans="6:8" ht="12.75">
      <c r="F1716" s="33"/>
      <c r="G1716" s="33"/>
      <c r="H1716" s="33"/>
    </row>
    <row r="1717" spans="6:8" ht="12.75">
      <c r="F1717" s="33"/>
      <c r="G1717" s="33"/>
      <c r="H1717" s="33"/>
    </row>
    <row r="1718" spans="6:8" ht="12.75">
      <c r="F1718" s="33"/>
      <c r="G1718" s="33"/>
      <c r="H1718" s="33"/>
    </row>
    <row r="1719" spans="6:8" ht="12.75">
      <c r="F1719" s="33"/>
      <c r="G1719" s="33"/>
      <c r="H1719" s="33"/>
    </row>
    <row r="1720" spans="6:8" ht="12.75">
      <c r="F1720" s="33"/>
      <c r="G1720" s="33"/>
      <c r="H1720" s="33"/>
    </row>
    <row r="1721" spans="6:8" ht="12.75">
      <c r="F1721" s="33"/>
      <c r="G1721" s="33"/>
      <c r="H1721" s="33"/>
    </row>
    <row r="1722" spans="6:8" ht="12.75">
      <c r="F1722" s="33"/>
      <c r="G1722" s="33"/>
      <c r="H1722" s="33"/>
    </row>
    <row r="1723" spans="6:8" ht="12.75">
      <c r="F1723" s="33"/>
      <c r="G1723" s="33"/>
      <c r="H1723" s="33"/>
    </row>
    <row r="1724" spans="6:8" ht="12.75">
      <c r="F1724" s="33"/>
      <c r="G1724" s="33"/>
      <c r="H1724" s="33"/>
    </row>
    <row r="1725" spans="6:8" ht="12.75">
      <c r="F1725" s="33"/>
      <c r="G1725" s="33"/>
      <c r="H1725" s="33"/>
    </row>
    <row r="1726" spans="6:8" ht="12.75">
      <c r="F1726" s="33"/>
      <c r="G1726" s="33"/>
      <c r="H1726" s="33"/>
    </row>
    <row r="1727" spans="6:8" ht="12.75">
      <c r="F1727" s="33"/>
      <c r="G1727" s="33"/>
      <c r="H1727" s="33"/>
    </row>
    <row r="1728" spans="6:8" ht="12.75">
      <c r="F1728" s="33"/>
      <c r="G1728" s="33"/>
      <c r="H1728" s="33"/>
    </row>
    <row r="1729" spans="6:8" ht="12.75">
      <c r="F1729" s="33"/>
      <c r="G1729" s="33"/>
      <c r="H1729" s="33"/>
    </row>
    <row r="1730" spans="6:8" ht="12.75">
      <c r="F1730" s="33"/>
      <c r="G1730" s="33"/>
      <c r="H1730" s="33"/>
    </row>
    <row r="1731" spans="6:8" ht="12.75">
      <c r="F1731" s="33"/>
      <c r="G1731" s="33"/>
      <c r="H1731" s="33"/>
    </row>
    <row r="1732" spans="6:8" ht="12.75">
      <c r="F1732" s="33"/>
      <c r="G1732" s="33"/>
      <c r="H1732" s="33"/>
    </row>
    <row r="1733" spans="6:8" ht="12.75">
      <c r="F1733" s="33"/>
      <c r="G1733" s="33"/>
      <c r="H1733" s="33"/>
    </row>
    <row r="1734" spans="6:8" ht="12.75">
      <c r="F1734" s="33"/>
      <c r="G1734" s="33"/>
      <c r="H1734" s="33"/>
    </row>
    <row r="1735" spans="6:8" ht="12.75">
      <c r="F1735" s="33"/>
      <c r="G1735" s="33"/>
      <c r="H1735" s="33"/>
    </row>
    <row r="1736" spans="6:8" ht="12.75">
      <c r="F1736" s="33"/>
      <c r="G1736" s="33"/>
      <c r="H1736" s="33"/>
    </row>
    <row r="1737" spans="6:8" ht="12.75">
      <c r="F1737" s="33"/>
      <c r="G1737" s="33"/>
      <c r="H1737" s="33"/>
    </row>
    <row r="1738" spans="6:8" ht="12.75">
      <c r="F1738" s="33"/>
      <c r="G1738" s="33"/>
      <c r="H1738" s="33"/>
    </row>
    <row r="1739" spans="6:8" ht="12.75">
      <c r="F1739" s="33"/>
      <c r="G1739" s="33"/>
      <c r="H1739" s="33"/>
    </row>
    <row r="1740" spans="6:8" ht="12.75">
      <c r="F1740" s="33"/>
      <c r="G1740" s="33"/>
      <c r="H1740" s="33"/>
    </row>
    <row r="1741" spans="6:8" ht="12.75">
      <c r="F1741" s="33"/>
      <c r="G1741" s="33"/>
      <c r="H1741" s="33"/>
    </row>
    <row r="1742" spans="6:8" ht="12.75">
      <c r="F1742" s="33"/>
      <c r="G1742" s="33"/>
      <c r="H1742" s="33"/>
    </row>
    <row r="1743" spans="6:8" ht="12.75">
      <c r="F1743" s="33"/>
      <c r="G1743" s="33"/>
      <c r="H1743" s="33"/>
    </row>
    <row r="1744" spans="6:8" ht="12.75">
      <c r="F1744" s="33"/>
      <c r="G1744" s="33"/>
      <c r="H1744" s="33"/>
    </row>
    <row r="1745" spans="6:8" ht="12.75">
      <c r="F1745" s="33"/>
      <c r="G1745" s="33"/>
      <c r="H1745" s="33"/>
    </row>
    <row r="1746" spans="6:8" ht="12.75">
      <c r="F1746" s="33"/>
      <c r="G1746" s="33"/>
      <c r="H1746" s="33"/>
    </row>
    <row r="1747" spans="6:8" ht="12.75">
      <c r="F1747" s="33"/>
      <c r="G1747" s="33"/>
      <c r="H1747" s="33"/>
    </row>
    <row r="1748" spans="6:8" ht="12.75">
      <c r="F1748" s="33"/>
      <c r="G1748" s="33"/>
      <c r="H1748" s="33"/>
    </row>
    <row r="1749" spans="6:8" ht="12.75">
      <c r="F1749" s="33"/>
      <c r="G1749" s="33"/>
      <c r="H1749" s="33"/>
    </row>
    <row r="1750" spans="6:8" ht="12.75">
      <c r="F1750" s="33"/>
      <c r="G1750" s="33"/>
      <c r="H1750" s="33"/>
    </row>
    <row r="1751" spans="6:8" ht="12.75">
      <c r="F1751" s="33"/>
      <c r="G1751" s="33"/>
      <c r="H1751" s="33"/>
    </row>
    <row r="1752" spans="6:8" ht="12.75">
      <c r="F1752" s="33"/>
      <c r="G1752" s="33"/>
      <c r="H1752" s="33"/>
    </row>
    <row r="1753" spans="6:8" ht="12.75">
      <c r="F1753" s="33"/>
      <c r="G1753" s="33"/>
      <c r="H1753" s="33"/>
    </row>
    <row r="1754" spans="6:8" ht="12.75">
      <c r="F1754" s="33"/>
      <c r="G1754" s="33"/>
      <c r="H1754" s="33"/>
    </row>
    <row r="1755" spans="6:8" ht="12.75">
      <c r="F1755" s="33"/>
      <c r="G1755" s="33"/>
      <c r="H1755" s="33"/>
    </row>
    <row r="1756" spans="6:8" ht="12.75">
      <c r="F1756" s="33"/>
      <c r="G1756" s="33"/>
      <c r="H1756" s="33"/>
    </row>
    <row r="1757" spans="6:8" ht="12.75">
      <c r="F1757" s="33"/>
      <c r="G1757" s="33"/>
      <c r="H1757" s="33"/>
    </row>
    <row r="1758" spans="6:8" ht="12.75">
      <c r="F1758" s="33"/>
      <c r="G1758" s="33"/>
      <c r="H1758" s="33"/>
    </row>
    <row r="1759" spans="6:8" ht="12.75">
      <c r="F1759" s="33"/>
      <c r="G1759" s="33"/>
      <c r="H1759" s="33"/>
    </row>
    <row r="1760" spans="6:8" ht="12.75">
      <c r="F1760" s="33"/>
      <c r="G1760" s="33"/>
      <c r="H1760" s="33"/>
    </row>
    <row r="1761" spans="6:8" ht="12.75">
      <c r="F1761" s="33"/>
      <c r="G1761" s="33"/>
      <c r="H1761" s="33"/>
    </row>
    <row r="1762" spans="6:8" ht="12.75">
      <c r="F1762" s="33"/>
      <c r="G1762" s="33"/>
      <c r="H1762" s="33"/>
    </row>
    <row r="1763" spans="6:8" ht="12.75">
      <c r="F1763" s="33"/>
      <c r="G1763" s="33"/>
      <c r="H1763" s="33"/>
    </row>
    <row r="1764" spans="6:8" ht="12.75">
      <c r="F1764" s="33"/>
      <c r="G1764" s="33"/>
      <c r="H1764" s="33"/>
    </row>
    <row r="1765" spans="6:8" ht="12.75">
      <c r="F1765" s="33"/>
      <c r="G1765" s="33"/>
      <c r="H1765" s="33"/>
    </row>
    <row r="1766" spans="6:8" ht="12.75">
      <c r="F1766" s="33"/>
      <c r="G1766" s="33"/>
      <c r="H1766" s="33"/>
    </row>
    <row r="1767" spans="6:8" ht="12.75">
      <c r="F1767" s="33"/>
      <c r="G1767" s="33"/>
      <c r="H1767" s="33"/>
    </row>
    <row r="1768" spans="6:8" ht="12.75">
      <c r="F1768" s="33"/>
      <c r="G1768" s="33"/>
      <c r="H1768" s="33"/>
    </row>
    <row r="1769" spans="6:8" ht="12.75">
      <c r="F1769" s="33"/>
      <c r="G1769" s="33"/>
      <c r="H1769" s="33"/>
    </row>
    <row r="1770" spans="6:8" ht="12.75">
      <c r="F1770" s="33"/>
      <c r="G1770" s="33"/>
      <c r="H1770" s="33"/>
    </row>
    <row r="1771" spans="6:8" ht="12.75">
      <c r="F1771" s="33"/>
      <c r="G1771" s="33"/>
      <c r="H1771" s="33"/>
    </row>
    <row r="1772" spans="6:8" ht="12.75">
      <c r="F1772" s="33"/>
      <c r="G1772" s="33"/>
      <c r="H1772" s="33"/>
    </row>
    <row r="1773" spans="6:8" ht="12.75">
      <c r="F1773" s="33"/>
      <c r="G1773" s="33"/>
      <c r="H1773" s="33"/>
    </row>
    <row r="1774" spans="6:8" ht="12.75">
      <c r="F1774" s="33"/>
      <c r="G1774" s="33"/>
      <c r="H1774" s="33"/>
    </row>
    <row r="1775" spans="6:8" ht="12.75">
      <c r="F1775" s="33"/>
      <c r="G1775" s="33"/>
      <c r="H1775" s="33"/>
    </row>
    <row r="1776" spans="6:8" ht="12.75">
      <c r="F1776" s="33"/>
      <c r="G1776" s="33"/>
      <c r="H1776" s="33"/>
    </row>
    <row r="1777" spans="6:8" ht="12.75">
      <c r="F1777" s="33"/>
      <c r="G1777" s="33"/>
      <c r="H1777" s="33"/>
    </row>
    <row r="1778" spans="6:8" ht="12.75">
      <c r="F1778" s="33"/>
      <c r="G1778" s="33"/>
      <c r="H1778" s="33"/>
    </row>
    <row r="1779" spans="6:8" ht="12.75">
      <c r="F1779" s="33"/>
      <c r="G1779" s="33"/>
      <c r="H1779" s="33"/>
    </row>
    <row r="1780" spans="6:8" ht="12.75">
      <c r="F1780" s="33"/>
      <c r="G1780" s="33"/>
      <c r="H1780" s="33"/>
    </row>
    <row r="1781" spans="6:8" ht="12.75">
      <c r="F1781" s="33"/>
      <c r="G1781" s="33"/>
      <c r="H1781" s="33"/>
    </row>
    <row r="1782" spans="6:8" ht="12.75">
      <c r="F1782" s="33"/>
      <c r="G1782" s="33"/>
      <c r="H1782" s="33"/>
    </row>
    <row r="1783" spans="6:8" ht="12.75">
      <c r="F1783" s="33"/>
      <c r="G1783" s="33"/>
      <c r="H1783" s="33"/>
    </row>
    <row r="1784" spans="6:8" ht="12.75">
      <c r="F1784" s="33"/>
      <c r="G1784" s="33"/>
      <c r="H1784" s="33"/>
    </row>
    <row r="1785" spans="6:8" ht="12.75">
      <c r="F1785" s="33"/>
      <c r="G1785" s="33"/>
      <c r="H1785" s="33"/>
    </row>
    <row r="1786" spans="6:8" ht="12.75">
      <c r="F1786" s="33"/>
      <c r="G1786" s="33"/>
      <c r="H1786" s="33"/>
    </row>
    <row r="1787" spans="6:8" ht="12.75">
      <c r="F1787" s="33"/>
      <c r="G1787" s="33"/>
      <c r="H1787" s="33"/>
    </row>
    <row r="1788" spans="6:8" ht="12.75">
      <c r="F1788" s="33"/>
      <c r="G1788" s="33"/>
      <c r="H1788" s="33"/>
    </row>
    <row r="1789" spans="6:8" ht="12.75">
      <c r="F1789" s="33"/>
      <c r="G1789" s="33"/>
      <c r="H1789" s="33"/>
    </row>
    <row r="1790" spans="6:8" ht="12.75">
      <c r="F1790" s="33"/>
      <c r="G1790" s="33"/>
      <c r="H1790" s="33"/>
    </row>
    <row r="1791" spans="6:8" ht="12.75">
      <c r="F1791" s="33"/>
      <c r="G1791" s="33"/>
      <c r="H1791" s="33"/>
    </row>
    <row r="1792" spans="6:8" ht="12.75">
      <c r="F1792" s="33"/>
      <c r="G1792" s="33"/>
      <c r="H1792" s="33"/>
    </row>
    <row r="1793" spans="6:8" ht="12.75">
      <c r="F1793" s="33"/>
      <c r="G1793" s="33"/>
      <c r="H1793" s="33"/>
    </row>
    <row r="1794" spans="6:8" ht="12.75">
      <c r="F1794" s="33"/>
      <c r="G1794" s="33"/>
      <c r="H1794" s="33"/>
    </row>
    <row r="1795" spans="6:8" ht="12.75">
      <c r="F1795" s="33"/>
      <c r="G1795" s="33"/>
      <c r="H1795" s="33"/>
    </row>
    <row r="1796" spans="6:8" ht="12.75">
      <c r="F1796" s="33"/>
      <c r="G1796" s="33"/>
      <c r="H1796" s="33"/>
    </row>
    <row r="1797" spans="6:8" ht="12.75">
      <c r="F1797" s="33"/>
      <c r="G1797" s="33"/>
      <c r="H1797" s="33"/>
    </row>
    <row r="1798" spans="6:8" ht="12.75">
      <c r="F1798" s="33"/>
      <c r="G1798" s="33"/>
      <c r="H1798" s="33"/>
    </row>
    <row r="1799" spans="6:8" ht="12.75">
      <c r="F1799" s="33"/>
      <c r="G1799" s="33"/>
      <c r="H1799" s="33"/>
    </row>
    <row r="1800" spans="6:8" ht="12.75">
      <c r="F1800" s="33"/>
      <c r="G1800" s="33"/>
      <c r="H1800" s="33"/>
    </row>
    <row r="1801" spans="6:8" ht="12.75">
      <c r="F1801" s="33"/>
      <c r="G1801" s="33"/>
      <c r="H1801" s="33"/>
    </row>
    <row r="1802" spans="6:8" ht="12.75">
      <c r="F1802" s="33"/>
      <c r="G1802" s="33"/>
      <c r="H1802" s="33"/>
    </row>
    <row r="1803" spans="6:8" ht="12.75">
      <c r="F1803" s="33"/>
      <c r="G1803" s="33"/>
      <c r="H1803" s="33"/>
    </row>
    <row r="1804" spans="6:8" ht="12.75">
      <c r="F1804" s="33"/>
      <c r="G1804" s="33"/>
      <c r="H1804" s="33"/>
    </row>
    <row r="1805" spans="6:8" ht="12.75">
      <c r="F1805" s="33"/>
      <c r="G1805" s="33"/>
      <c r="H1805" s="33"/>
    </row>
    <row r="1806" spans="6:8" ht="12.75">
      <c r="F1806" s="33"/>
      <c r="G1806" s="33"/>
      <c r="H1806" s="33"/>
    </row>
    <row r="1807" spans="6:8" ht="12.75">
      <c r="F1807" s="33"/>
      <c r="G1807" s="33"/>
      <c r="H1807" s="33"/>
    </row>
    <row r="1808" spans="6:8" ht="12.75">
      <c r="F1808" s="33"/>
      <c r="G1808" s="33"/>
      <c r="H1808" s="33"/>
    </row>
    <row r="1809" spans="6:8" ht="12.75">
      <c r="F1809" s="33"/>
      <c r="G1809" s="33"/>
      <c r="H1809" s="33"/>
    </row>
    <row r="1810" spans="6:8" ht="12.75">
      <c r="F1810" s="33"/>
      <c r="G1810" s="33"/>
      <c r="H1810" s="33"/>
    </row>
    <row r="1811" spans="6:8" ht="12.75">
      <c r="F1811" s="33"/>
      <c r="G1811" s="33"/>
      <c r="H1811" s="33"/>
    </row>
    <row r="1812" spans="6:8" ht="12.75">
      <c r="F1812" s="33"/>
      <c r="G1812" s="33"/>
      <c r="H1812" s="33"/>
    </row>
    <row r="1813" spans="6:8" ht="12.75">
      <c r="F1813" s="33"/>
      <c r="G1813" s="33"/>
      <c r="H1813" s="33"/>
    </row>
    <row r="1814" spans="6:8" ht="12.75">
      <c r="F1814" s="33"/>
      <c r="G1814" s="33"/>
      <c r="H1814" s="33"/>
    </row>
    <row r="1815" spans="6:8" ht="12.75">
      <c r="F1815" s="33"/>
      <c r="G1815" s="33"/>
      <c r="H1815" s="33"/>
    </row>
    <row r="1816" spans="6:8" ht="12.75">
      <c r="F1816" s="33"/>
      <c r="G1816" s="33"/>
      <c r="H1816" s="33"/>
    </row>
    <row r="1817" spans="6:8" ht="12.75">
      <c r="F1817" s="33"/>
      <c r="G1817" s="33"/>
      <c r="H1817" s="33"/>
    </row>
    <row r="1818" spans="6:8" ht="12.75">
      <c r="F1818" s="33"/>
      <c r="G1818" s="33"/>
      <c r="H1818" s="33"/>
    </row>
    <row r="1819" spans="6:8" ht="12.75">
      <c r="F1819" s="33"/>
      <c r="G1819" s="33"/>
      <c r="H1819" s="33"/>
    </row>
    <row r="1820" spans="6:8" ht="12.75">
      <c r="F1820" s="33"/>
      <c r="G1820" s="33"/>
      <c r="H1820" s="33"/>
    </row>
    <row r="1821" spans="6:8" ht="12.75">
      <c r="F1821" s="33"/>
      <c r="G1821" s="33"/>
      <c r="H1821" s="33"/>
    </row>
    <row r="1822" spans="6:8" ht="12.75">
      <c r="F1822" s="33"/>
      <c r="G1822" s="33"/>
      <c r="H1822" s="33"/>
    </row>
    <row r="1823" spans="6:8" ht="12.75">
      <c r="F1823" s="33"/>
      <c r="G1823" s="33"/>
      <c r="H1823" s="33"/>
    </row>
    <row r="1824" spans="6:8" ht="12.75">
      <c r="F1824" s="33"/>
      <c r="G1824" s="33"/>
      <c r="H1824" s="33"/>
    </row>
    <row r="1825" spans="6:8" ht="12.75">
      <c r="F1825" s="33"/>
      <c r="G1825" s="33"/>
      <c r="H1825" s="33"/>
    </row>
    <row r="1826" spans="6:8" ht="12.75">
      <c r="F1826" s="33"/>
      <c r="G1826" s="33"/>
      <c r="H1826" s="33"/>
    </row>
    <row r="1827" spans="6:8" ht="12.75">
      <c r="F1827" s="33"/>
      <c r="G1827" s="33"/>
      <c r="H1827" s="33"/>
    </row>
    <row r="1828" spans="6:8" ht="12.75">
      <c r="F1828" s="33"/>
      <c r="G1828" s="33"/>
      <c r="H1828" s="33"/>
    </row>
    <row r="1829" spans="6:8" ht="12.75">
      <c r="F1829" s="33"/>
      <c r="G1829" s="33"/>
      <c r="H1829" s="33"/>
    </row>
    <row r="1830" spans="6:8" ht="12.75">
      <c r="F1830" s="33"/>
      <c r="G1830" s="33"/>
      <c r="H1830" s="33"/>
    </row>
    <row r="1831" spans="6:8" ht="12.75">
      <c r="F1831" s="33"/>
      <c r="G1831" s="33"/>
      <c r="H1831" s="33"/>
    </row>
    <row r="1832" spans="6:8" ht="12.75">
      <c r="F1832" s="33"/>
      <c r="G1832" s="33"/>
      <c r="H1832" s="33"/>
    </row>
    <row r="1833" spans="6:8" ht="12.75">
      <c r="F1833" s="33"/>
      <c r="G1833" s="33"/>
      <c r="H1833" s="33"/>
    </row>
    <row r="1834" spans="6:8" ht="12.75">
      <c r="F1834" s="33"/>
      <c r="G1834" s="33"/>
      <c r="H1834" s="33"/>
    </row>
    <row r="1835" spans="6:8" ht="12.75">
      <c r="F1835" s="33"/>
      <c r="G1835" s="33"/>
      <c r="H1835" s="33"/>
    </row>
    <row r="1836" spans="6:8" ht="12.75">
      <c r="F1836" s="33"/>
      <c r="G1836" s="33"/>
      <c r="H1836" s="33"/>
    </row>
    <row r="1837" spans="6:8" ht="12.75">
      <c r="F1837" s="33"/>
      <c r="G1837" s="33"/>
      <c r="H1837" s="33"/>
    </row>
    <row r="1838" spans="6:8" ht="12.75">
      <c r="F1838" s="33"/>
      <c r="G1838" s="33"/>
      <c r="H1838" s="33"/>
    </row>
    <row r="1839" spans="6:8" ht="12.75">
      <c r="F1839" s="33"/>
      <c r="G1839" s="33"/>
      <c r="H1839" s="33"/>
    </row>
    <row r="1840" spans="6:8" ht="12.75">
      <c r="F1840" s="33"/>
      <c r="G1840" s="33"/>
      <c r="H1840" s="33"/>
    </row>
    <row r="1841" spans="6:8" ht="12.75">
      <c r="F1841" s="33"/>
      <c r="G1841" s="33"/>
      <c r="H1841" s="33"/>
    </row>
    <row r="1842" spans="6:8" ht="12.75">
      <c r="F1842" s="33"/>
      <c r="G1842" s="33"/>
      <c r="H1842" s="33"/>
    </row>
    <row r="1843" spans="6:8" ht="12.75">
      <c r="F1843" s="33"/>
      <c r="G1843" s="33"/>
      <c r="H1843" s="33"/>
    </row>
    <row r="1844" spans="6:8" ht="12.75">
      <c r="F1844" s="33"/>
      <c r="G1844" s="33"/>
      <c r="H1844" s="33"/>
    </row>
    <row r="1845" spans="6:8" ht="12.75">
      <c r="F1845" s="33"/>
      <c r="G1845" s="33"/>
      <c r="H1845" s="33"/>
    </row>
    <row r="1846" spans="6:8" ht="12.75">
      <c r="F1846" s="33"/>
      <c r="G1846" s="33"/>
      <c r="H1846" s="33"/>
    </row>
    <row r="1847" spans="6:8" ht="12.75">
      <c r="F1847" s="33"/>
      <c r="G1847" s="33"/>
      <c r="H1847" s="33"/>
    </row>
    <row r="1848" spans="6:8" ht="12.75">
      <c r="F1848" s="33"/>
      <c r="G1848" s="33"/>
      <c r="H1848" s="33"/>
    </row>
    <row r="1849" spans="6:8" ht="12.75">
      <c r="F1849" s="33"/>
      <c r="G1849" s="33"/>
      <c r="H1849" s="33"/>
    </row>
    <row r="1850" spans="6:8" ht="12.75">
      <c r="F1850" s="33"/>
      <c r="G1850" s="33"/>
      <c r="H1850" s="33"/>
    </row>
    <row r="1851" spans="6:8" ht="12.75">
      <c r="F1851" s="33"/>
      <c r="G1851" s="33"/>
      <c r="H1851" s="33"/>
    </row>
    <row r="1852" spans="6:8" ht="12.75">
      <c r="F1852" s="33"/>
      <c r="G1852" s="33"/>
      <c r="H1852" s="33"/>
    </row>
    <row r="1853" spans="6:8" ht="12.75">
      <c r="F1853" s="33"/>
      <c r="G1853" s="33"/>
      <c r="H1853" s="33"/>
    </row>
    <row r="1854" spans="6:8" ht="12.75">
      <c r="F1854" s="33"/>
      <c r="G1854" s="33"/>
      <c r="H1854" s="33"/>
    </row>
    <row r="1855" spans="6:8" ht="12.75">
      <c r="F1855" s="33"/>
      <c r="G1855" s="33"/>
      <c r="H1855" s="33"/>
    </row>
    <row r="1856" spans="6:8" ht="12.75">
      <c r="F1856" s="33"/>
      <c r="G1856" s="33"/>
      <c r="H1856" s="33"/>
    </row>
    <row r="1857" spans="6:8" ht="12.75">
      <c r="F1857" s="33"/>
      <c r="G1857" s="33"/>
      <c r="H1857" s="33"/>
    </row>
    <row r="1858" spans="6:8" ht="12.75">
      <c r="F1858" s="33"/>
      <c r="G1858" s="33"/>
      <c r="H1858" s="33"/>
    </row>
    <row r="1859" spans="6:8" ht="12.75">
      <c r="F1859" s="33"/>
      <c r="G1859" s="33"/>
      <c r="H1859" s="33"/>
    </row>
    <row r="1860" spans="6:8" ht="12.75">
      <c r="F1860" s="33"/>
      <c r="G1860" s="33"/>
      <c r="H1860" s="33"/>
    </row>
    <row r="1861" spans="6:8" ht="12.75">
      <c r="F1861" s="33"/>
      <c r="G1861" s="33"/>
      <c r="H1861" s="33"/>
    </row>
    <row r="1862" spans="6:8" ht="12.75">
      <c r="F1862" s="33"/>
      <c r="G1862" s="33"/>
      <c r="H1862" s="33"/>
    </row>
    <row r="1863" spans="6:8" ht="12.75">
      <c r="F1863" s="33"/>
      <c r="G1863" s="33"/>
      <c r="H1863" s="33"/>
    </row>
    <row r="1864" spans="6:8" ht="12.75">
      <c r="F1864" s="33"/>
      <c r="G1864" s="33"/>
      <c r="H1864" s="33"/>
    </row>
    <row r="1865" spans="6:8" ht="12.75">
      <c r="F1865" s="33"/>
      <c r="G1865" s="33"/>
      <c r="H1865" s="33"/>
    </row>
    <row r="1866" spans="6:8" ht="12.75">
      <c r="F1866" s="33"/>
      <c r="G1866" s="33"/>
      <c r="H1866" s="33"/>
    </row>
    <row r="1867" spans="6:8" ht="12.75">
      <c r="F1867" s="33"/>
      <c r="G1867" s="33"/>
      <c r="H1867" s="33"/>
    </row>
    <row r="1868" spans="6:8" ht="12.75">
      <c r="F1868" s="33"/>
      <c r="G1868" s="33"/>
      <c r="H1868" s="33"/>
    </row>
    <row r="1869" spans="6:8" ht="12.75">
      <c r="F1869" s="33"/>
      <c r="G1869" s="33"/>
      <c r="H1869" s="33"/>
    </row>
    <row r="1870" spans="6:8" ht="12.75">
      <c r="F1870" s="33"/>
      <c r="G1870" s="33"/>
      <c r="H1870" s="33"/>
    </row>
    <row r="1871" spans="6:8" ht="12.75">
      <c r="F1871" s="33"/>
      <c r="G1871" s="33"/>
      <c r="H1871" s="33"/>
    </row>
    <row r="1872" spans="6:8" ht="12.75">
      <c r="F1872" s="33"/>
      <c r="G1872" s="33"/>
      <c r="H1872" s="33"/>
    </row>
    <row r="1873" spans="6:8" ht="12.75">
      <c r="F1873" s="33"/>
      <c r="G1873" s="33"/>
      <c r="H1873" s="33"/>
    </row>
    <row r="1874" spans="6:8" ht="12.75">
      <c r="F1874" s="33"/>
      <c r="G1874" s="33"/>
      <c r="H1874" s="33"/>
    </row>
    <row r="1875" spans="6:8" ht="12.75">
      <c r="F1875" s="33"/>
      <c r="G1875" s="33"/>
      <c r="H1875" s="33"/>
    </row>
    <row r="1876" spans="6:8" ht="12.75">
      <c r="F1876" s="33"/>
      <c r="G1876" s="33"/>
      <c r="H1876" s="33"/>
    </row>
    <row r="1877" spans="6:8" ht="12.75">
      <c r="F1877" s="33"/>
      <c r="G1877" s="33"/>
      <c r="H1877" s="33"/>
    </row>
    <row r="1878" spans="6:8" ht="12.75">
      <c r="F1878" s="33"/>
      <c r="G1878" s="33"/>
      <c r="H1878" s="33"/>
    </row>
    <row r="1879" spans="6:8" ht="12.75">
      <c r="F1879" s="33"/>
      <c r="G1879" s="33"/>
      <c r="H1879" s="33"/>
    </row>
    <row r="1880" spans="6:8" ht="12.75">
      <c r="F1880" s="33"/>
      <c r="G1880" s="33"/>
      <c r="H1880" s="33"/>
    </row>
    <row r="1881" spans="6:8" ht="12.75">
      <c r="F1881" s="33"/>
      <c r="G1881" s="33"/>
      <c r="H1881" s="33"/>
    </row>
    <row r="1882" spans="6:8" ht="12.75">
      <c r="F1882" s="33"/>
      <c r="G1882" s="33"/>
      <c r="H1882" s="33"/>
    </row>
    <row r="1883" spans="6:8" ht="12.75">
      <c r="F1883" s="33"/>
      <c r="G1883" s="33"/>
      <c r="H1883" s="33"/>
    </row>
    <row r="1884" spans="6:8" ht="12.75">
      <c r="F1884" s="33"/>
      <c r="G1884" s="33"/>
      <c r="H1884" s="33"/>
    </row>
    <row r="1885" spans="6:8" ht="12.75">
      <c r="F1885" s="33"/>
      <c r="G1885" s="33"/>
      <c r="H1885" s="33"/>
    </row>
    <row r="1886" spans="6:8" ht="12.75">
      <c r="F1886" s="33"/>
      <c r="G1886" s="33"/>
      <c r="H1886" s="33"/>
    </row>
    <row r="1887" spans="6:8" ht="12.75">
      <c r="F1887" s="33"/>
      <c r="G1887" s="33"/>
      <c r="H1887" s="33"/>
    </row>
    <row r="1888" spans="6:8" ht="12.75">
      <c r="F1888" s="33"/>
      <c r="G1888" s="33"/>
      <c r="H1888" s="33"/>
    </row>
    <row r="1889" spans="6:8" ht="12.75">
      <c r="F1889" s="33"/>
      <c r="G1889" s="33"/>
      <c r="H1889" s="33"/>
    </row>
    <row r="1890" spans="6:8" ht="12.75">
      <c r="F1890" s="33"/>
      <c r="G1890" s="33"/>
      <c r="H1890" s="33"/>
    </row>
    <row r="1891" spans="6:8" ht="12.75">
      <c r="F1891" s="33"/>
      <c r="G1891" s="33"/>
      <c r="H1891" s="33"/>
    </row>
    <row r="1892" spans="6:8" ht="12.75">
      <c r="F1892" s="33"/>
      <c r="G1892" s="33"/>
      <c r="H1892" s="33"/>
    </row>
    <row r="1893" spans="6:8" ht="12.75">
      <c r="F1893" s="33"/>
      <c r="G1893" s="33"/>
      <c r="H1893" s="33"/>
    </row>
    <row r="1894" spans="6:8" ht="12.75">
      <c r="F1894" s="33"/>
      <c r="G1894" s="33"/>
      <c r="H1894" s="33"/>
    </row>
    <row r="1895" spans="6:8" ht="12.75">
      <c r="F1895" s="33"/>
      <c r="G1895" s="33"/>
      <c r="H1895" s="33"/>
    </row>
    <row r="1896" spans="6:8" ht="12.75">
      <c r="F1896" s="33"/>
      <c r="G1896" s="33"/>
      <c r="H1896" s="33"/>
    </row>
    <row r="1897" spans="6:8" ht="12.75">
      <c r="F1897" s="33"/>
      <c r="G1897" s="33"/>
      <c r="H1897" s="33"/>
    </row>
    <row r="1898" spans="6:8" ht="12.75">
      <c r="F1898" s="33"/>
      <c r="G1898" s="33"/>
      <c r="H1898" s="33"/>
    </row>
    <row r="1899" spans="6:8" ht="12.75">
      <c r="F1899" s="33"/>
      <c r="G1899" s="33"/>
      <c r="H1899" s="33"/>
    </row>
    <row r="1900" spans="6:8" ht="12.75">
      <c r="F1900" s="33"/>
      <c r="G1900" s="33"/>
      <c r="H1900" s="33"/>
    </row>
    <row r="1901" spans="6:8" ht="12.75">
      <c r="F1901" s="33"/>
      <c r="G1901" s="33"/>
      <c r="H1901" s="33"/>
    </row>
    <row r="1902" spans="6:8" ht="12.75">
      <c r="F1902" s="33"/>
      <c r="G1902" s="33"/>
      <c r="H1902" s="33"/>
    </row>
    <row r="1903" spans="6:8" ht="12.75">
      <c r="F1903" s="33"/>
      <c r="G1903" s="33"/>
      <c r="H1903" s="33"/>
    </row>
    <row r="1904" spans="6:8" ht="12.75">
      <c r="F1904" s="33"/>
      <c r="G1904" s="33"/>
      <c r="H1904" s="33"/>
    </row>
    <row r="1905" spans="6:8" ht="12.75">
      <c r="F1905" s="33"/>
      <c r="G1905" s="33"/>
      <c r="H1905" s="33"/>
    </row>
    <row r="1906" spans="6:8" ht="12.75">
      <c r="F1906" s="33"/>
      <c r="G1906" s="33"/>
      <c r="H1906" s="33"/>
    </row>
    <row r="1907" spans="6:8" ht="12.75">
      <c r="F1907" s="33"/>
      <c r="G1907" s="33"/>
      <c r="H1907" s="33"/>
    </row>
    <row r="1908" spans="6:8" ht="12.75">
      <c r="F1908" s="33"/>
      <c r="G1908" s="33"/>
      <c r="H1908" s="33"/>
    </row>
    <row r="1909" spans="6:8" ht="12.75">
      <c r="F1909" s="33"/>
      <c r="G1909" s="33"/>
      <c r="H1909" s="33"/>
    </row>
    <row r="1910" spans="6:8" ht="12.75">
      <c r="F1910" s="33"/>
      <c r="G1910" s="33"/>
      <c r="H1910" s="33"/>
    </row>
    <row r="1911" spans="6:8" ht="12.75">
      <c r="F1911" s="33"/>
      <c r="G1911" s="33"/>
      <c r="H1911" s="33"/>
    </row>
    <row r="1912" spans="6:8" ht="12.75">
      <c r="F1912" s="33"/>
      <c r="G1912" s="33"/>
      <c r="H1912" s="33"/>
    </row>
    <row r="1913" spans="6:8" ht="12.75">
      <c r="F1913" s="33"/>
      <c r="G1913" s="33"/>
      <c r="H1913" s="33"/>
    </row>
    <row r="1914" spans="6:8" ht="12.75">
      <c r="F1914" s="33"/>
      <c r="G1914" s="33"/>
      <c r="H1914" s="33"/>
    </row>
    <row r="1915" spans="6:8" ht="12.75">
      <c r="F1915" s="33"/>
      <c r="G1915" s="33"/>
      <c r="H1915" s="33"/>
    </row>
    <row r="1916" spans="6:8" ht="12.75">
      <c r="F1916" s="33"/>
      <c r="G1916" s="33"/>
      <c r="H1916" s="33"/>
    </row>
    <row r="1917" spans="6:8" ht="12.75">
      <c r="F1917" s="33"/>
      <c r="G1917" s="33"/>
      <c r="H1917" s="33"/>
    </row>
    <row r="1918" spans="6:8" ht="12.75">
      <c r="F1918" s="33"/>
      <c r="G1918" s="33"/>
      <c r="H1918" s="33"/>
    </row>
    <row r="1919" spans="6:8" ht="12.75">
      <c r="F1919" s="33"/>
      <c r="G1919" s="33"/>
      <c r="H1919" s="33"/>
    </row>
    <row r="1920" spans="6:8" ht="12.75">
      <c r="F1920" s="33"/>
      <c r="G1920" s="33"/>
      <c r="H1920" s="33"/>
    </row>
    <row r="1921" spans="6:8" ht="12.75">
      <c r="F1921" s="33"/>
      <c r="G1921" s="33"/>
      <c r="H1921" s="33"/>
    </row>
    <row r="1922" spans="6:8" ht="12.75">
      <c r="F1922" s="33"/>
      <c r="G1922" s="33"/>
      <c r="H1922" s="33"/>
    </row>
    <row r="1923" spans="6:8" ht="12.75">
      <c r="F1923" s="33"/>
      <c r="G1923" s="33"/>
      <c r="H1923" s="33"/>
    </row>
    <row r="1924" spans="6:8" ht="12.75">
      <c r="F1924" s="33"/>
      <c r="G1924" s="33"/>
      <c r="H1924" s="33"/>
    </row>
    <row r="1925" spans="6:8" ht="12.75">
      <c r="F1925" s="33"/>
      <c r="G1925" s="33"/>
      <c r="H1925" s="33"/>
    </row>
    <row r="1926" spans="6:8" ht="12.75">
      <c r="F1926" s="33"/>
      <c r="G1926" s="33"/>
      <c r="H1926" s="33"/>
    </row>
    <row r="1927" spans="6:8" ht="12.75">
      <c r="F1927" s="33"/>
      <c r="G1927" s="33"/>
      <c r="H1927" s="33"/>
    </row>
    <row r="1928" spans="6:8" ht="12.75">
      <c r="F1928" s="33"/>
      <c r="G1928" s="33"/>
      <c r="H1928" s="33"/>
    </row>
    <row r="1929" spans="6:8" ht="12.75">
      <c r="F1929" s="33"/>
      <c r="G1929" s="33"/>
      <c r="H1929" s="33"/>
    </row>
    <row r="1930" spans="6:8" ht="12.75">
      <c r="F1930" s="33"/>
      <c r="G1930" s="33"/>
      <c r="H1930" s="33"/>
    </row>
    <row r="1931" spans="6:8" ht="12.75">
      <c r="F1931" s="33"/>
      <c r="G1931" s="33"/>
      <c r="H1931" s="33"/>
    </row>
    <row r="1932" spans="6:8" ht="12.75">
      <c r="F1932" s="33"/>
      <c r="G1932" s="33"/>
      <c r="H1932" s="33"/>
    </row>
    <row r="1933" spans="6:8" ht="12.75">
      <c r="F1933" s="33"/>
      <c r="G1933" s="33"/>
      <c r="H1933" s="33"/>
    </row>
    <row r="1934" spans="6:8" ht="12.75">
      <c r="F1934" s="33"/>
      <c r="G1934" s="33"/>
      <c r="H1934" s="33"/>
    </row>
    <row r="1935" spans="6:8" ht="12.75">
      <c r="F1935" s="33"/>
      <c r="G1935" s="33"/>
      <c r="H1935" s="33"/>
    </row>
    <row r="1936" spans="6:8" ht="12.75">
      <c r="F1936" s="33"/>
      <c r="G1936" s="33"/>
      <c r="H1936" s="33"/>
    </row>
    <row r="1937" spans="6:8" ht="12.75">
      <c r="F1937" s="33"/>
      <c r="G1937" s="33"/>
      <c r="H1937" s="33"/>
    </row>
    <row r="1938" spans="6:8" ht="12.75">
      <c r="F1938" s="33"/>
      <c r="G1938" s="33"/>
      <c r="H1938" s="33"/>
    </row>
    <row r="1939" spans="6:8" ht="12.75">
      <c r="F1939" s="33"/>
      <c r="G1939" s="33"/>
      <c r="H1939" s="33"/>
    </row>
    <row r="1940" spans="6:8" ht="12.75">
      <c r="F1940" s="33"/>
      <c r="G1940" s="33"/>
      <c r="H1940" s="33"/>
    </row>
    <row r="1941" spans="6:8" ht="12.75">
      <c r="F1941" s="33"/>
      <c r="G1941" s="33"/>
      <c r="H1941" s="33"/>
    </row>
    <row r="1942" spans="6:8" ht="12.75">
      <c r="F1942" s="33"/>
      <c r="G1942" s="33"/>
      <c r="H1942" s="33"/>
    </row>
    <row r="1943" spans="6:8" ht="12.75">
      <c r="F1943" s="33"/>
      <c r="G1943" s="33"/>
      <c r="H1943" s="33"/>
    </row>
    <row r="1944" spans="6:8" ht="12.75">
      <c r="F1944" s="33"/>
      <c r="G1944" s="33"/>
      <c r="H1944" s="33"/>
    </row>
    <row r="1945" spans="6:8" ht="12.75">
      <c r="F1945" s="33"/>
      <c r="G1945" s="33"/>
      <c r="H1945" s="33"/>
    </row>
    <row r="1946" spans="6:8" ht="12.75">
      <c r="F1946" s="33"/>
      <c r="G1946" s="33"/>
      <c r="H1946" s="33"/>
    </row>
    <row r="1947" spans="6:8" ht="12.75">
      <c r="F1947" s="33"/>
      <c r="G1947" s="33"/>
      <c r="H1947" s="33"/>
    </row>
    <row r="1948" spans="6:8" ht="12.75">
      <c r="F1948" s="33"/>
      <c r="G1948" s="33"/>
      <c r="H1948" s="33"/>
    </row>
    <row r="1949" spans="6:8" ht="12.75">
      <c r="F1949" s="33"/>
      <c r="G1949" s="33"/>
      <c r="H1949" s="33"/>
    </row>
    <row r="1950" spans="6:8" ht="12.75">
      <c r="F1950" s="33"/>
      <c r="G1950" s="33"/>
      <c r="H1950" s="33"/>
    </row>
    <row r="1951" spans="6:8" ht="12.75">
      <c r="F1951" s="33"/>
      <c r="G1951" s="33"/>
      <c r="H1951" s="33"/>
    </row>
    <row r="1952" spans="6:8" ht="12.75">
      <c r="F1952" s="33"/>
      <c r="G1952" s="33"/>
      <c r="H1952" s="33"/>
    </row>
    <row r="1953" spans="6:8" ht="12.75">
      <c r="F1953" s="33"/>
      <c r="G1953" s="33"/>
      <c r="H1953" s="33"/>
    </row>
    <row r="1954" spans="6:8" ht="12.75">
      <c r="F1954" s="33"/>
      <c r="G1954" s="33"/>
      <c r="H1954" s="33"/>
    </row>
    <row r="1955" spans="6:8" ht="12.75">
      <c r="F1955" s="33"/>
      <c r="G1955" s="33"/>
      <c r="H1955" s="33"/>
    </row>
    <row r="1956" spans="6:8" ht="12.75">
      <c r="F1956" s="33"/>
      <c r="G1956" s="33"/>
      <c r="H1956" s="33"/>
    </row>
    <row r="1957" spans="6:8" ht="12.75">
      <c r="F1957" s="33"/>
      <c r="G1957" s="33"/>
      <c r="H1957" s="33"/>
    </row>
    <row r="1958" spans="6:8" ht="12.75">
      <c r="F1958" s="33"/>
      <c r="G1958" s="33"/>
      <c r="H1958" s="33"/>
    </row>
    <row r="1959" spans="6:8" ht="12.75">
      <c r="F1959" s="33"/>
      <c r="G1959" s="33"/>
      <c r="H1959" s="33"/>
    </row>
    <row r="1960" spans="6:8" ht="12.75">
      <c r="F1960" s="33"/>
      <c r="G1960" s="33"/>
      <c r="H1960" s="33"/>
    </row>
    <row r="1961" spans="6:8" ht="12.75">
      <c r="F1961" s="33"/>
      <c r="G1961" s="33"/>
      <c r="H1961" s="33"/>
    </row>
    <row r="1962" spans="6:8" ht="12.75">
      <c r="F1962" s="33"/>
      <c r="G1962" s="33"/>
      <c r="H1962" s="33"/>
    </row>
    <row r="1963" spans="6:8" ht="12.75">
      <c r="F1963" s="33"/>
      <c r="G1963" s="33"/>
      <c r="H1963" s="33"/>
    </row>
    <row r="1964" spans="6:8" ht="12.75">
      <c r="F1964" s="33"/>
      <c r="G1964" s="33"/>
      <c r="H1964" s="33"/>
    </row>
    <row r="1965" spans="6:8" ht="12.75">
      <c r="F1965" s="33"/>
      <c r="G1965" s="33"/>
      <c r="H1965" s="33"/>
    </row>
    <row r="1966" spans="6:8" ht="12.75">
      <c r="F1966" s="33"/>
      <c r="G1966" s="33"/>
      <c r="H1966" s="33"/>
    </row>
    <row r="1967" spans="6:8" ht="12.75">
      <c r="F1967" s="33"/>
      <c r="G1967" s="33"/>
      <c r="H1967" s="33"/>
    </row>
    <row r="1968" spans="6:8" ht="12.75">
      <c r="F1968" s="33"/>
      <c r="G1968" s="33"/>
      <c r="H1968" s="33"/>
    </row>
    <row r="1969" spans="6:8" ht="12.75">
      <c r="F1969" s="33"/>
      <c r="G1969" s="33"/>
      <c r="H1969" s="33"/>
    </row>
    <row r="1970" spans="6:8" ht="12.75">
      <c r="F1970" s="33"/>
      <c r="G1970" s="33"/>
      <c r="H1970" s="33"/>
    </row>
    <row r="1971" spans="6:8" ht="12.75">
      <c r="F1971" s="33"/>
      <c r="G1971" s="33"/>
      <c r="H1971" s="33"/>
    </row>
    <row r="1972" spans="6:8" ht="12.75">
      <c r="F1972" s="33"/>
      <c r="G1972" s="33"/>
      <c r="H1972" s="33"/>
    </row>
    <row r="1973" spans="6:8" ht="12.75">
      <c r="F1973" s="33"/>
      <c r="G1973" s="33"/>
      <c r="H1973" s="33"/>
    </row>
    <row r="1974" spans="6:8" ht="12.75">
      <c r="F1974" s="33"/>
      <c r="G1974" s="33"/>
      <c r="H1974" s="33"/>
    </row>
    <row r="1975" spans="6:8" ht="12.75">
      <c r="F1975" s="33"/>
      <c r="G1975" s="33"/>
      <c r="H1975" s="33"/>
    </row>
    <row r="1976" spans="6:8" ht="12.75">
      <c r="F1976" s="33"/>
      <c r="G1976" s="33"/>
      <c r="H1976" s="33"/>
    </row>
    <row r="1977" spans="6:8" ht="12.75">
      <c r="F1977" s="33"/>
      <c r="G1977" s="33"/>
      <c r="H1977" s="33"/>
    </row>
    <row r="1978" spans="6:8" ht="12.75">
      <c r="F1978" s="33"/>
      <c r="G1978" s="33"/>
      <c r="H1978" s="33"/>
    </row>
    <row r="1979" spans="6:8" ht="12.75">
      <c r="F1979" s="33"/>
      <c r="G1979" s="33"/>
      <c r="H1979" s="33"/>
    </row>
    <row r="1980" spans="6:8" ht="12.75">
      <c r="F1980" s="33"/>
      <c r="G1980" s="33"/>
      <c r="H1980" s="33"/>
    </row>
    <row r="1981" spans="6:8" ht="12.75">
      <c r="F1981" s="33"/>
      <c r="G1981" s="33"/>
      <c r="H1981" s="33"/>
    </row>
    <row r="1982" spans="6:8" ht="12.75">
      <c r="F1982" s="33"/>
      <c r="G1982" s="33"/>
      <c r="H1982" s="33"/>
    </row>
    <row r="1983" spans="6:8" ht="12.75">
      <c r="F1983" s="33"/>
      <c r="G1983" s="33"/>
      <c r="H1983" s="33"/>
    </row>
    <row r="1984" spans="6:8" ht="12.75">
      <c r="F1984" s="33"/>
      <c r="G1984" s="33"/>
      <c r="H1984" s="33"/>
    </row>
    <row r="1985" spans="6:8" ht="12.75">
      <c r="F1985" s="33"/>
      <c r="G1985" s="33"/>
      <c r="H1985" s="33"/>
    </row>
    <row r="1986" spans="6:8" ht="12.75">
      <c r="F1986" s="33"/>
      <c r="G1986" s="33"/>
      <c r="H1986" s="33"/>
    </row>
    <row r="1987" spans="6:8" ht="12.75">
      <c r="F1987" s="33"/>
      <c r="G1987" s="33"/>
      <c r="H1987" s="33"/>
    </row>
    <row r="1988" spans="6:8" ht="12.75">
      <c r="F1988" s="33"/>
      <c r="G1988" s="33"/>
      <c r="H1988" s="33"/>
    </row>
    <row r="1989" spans="6:8" ht="12.75">
      <c r="F1989" s="33"/>
      <c r="G1989" s="33"/>
      <c r="H1989" s="33"/>
    </row>
    <row r="1990" spans="6:8" ht="12.75">
      <c r="F1990" s="33"/>
      <c r="G1990" s="33"/>
      <c r="H1990" s="33"/>
    </row>
    <row r="1991" spans="6:8" ht="12.75">
      <c r="F1991" s="33"/>
      <c r="G1991" s="33"/>
      <c r="H1991" s="33"/>
    </row>
    <row r="1992" spans="6:8" ht="12.75">
      <c r="F1992" s="33"/>
      <c r="G1992" s="33"/>
      <c r="H1992" s="33"/>
    </row>
    <row r="1993" spans="6:8" ht="12.75">
      <c r="F1993" s="33"/>
      <c r="G1993" s="33"/>
      <c r="H1993" s="33"/>
    </row>
    <row r="1994" spans="6:8" ht="12.75">
      <c r="F1994" s="33"/>
      <c r="G1994" s="33"/>
      <c r="H1994" s="33"/>
    </row>
    <row r="1995" spans="6:8" ht="12.75">
      <c r="F1995" s="33"/>
      <c r="G1995" s="33"/>
      <c r="H1995" s="33"/>
    </row>
    <row r="1996" spans="6:8" ht="12.75">
      <c r="F1996" s="33"/>
      <c r="G1996" s="33"/>
      <c r="H1996" s="33"/>
    </row>
    <row r="1997" spans="6:8" ht="12.75">
      <c r="F1997" s="33"/>
      <c r="G1997" s="33"/>
      <c r="H1997" s="33"/>
    </row>
    <row r="1998" spans="6:8" ht="12.75">
      <c r="F1998" s="33"/>
      <c r="G1998" s="33"/>
      <c r="H1998" s="33"/>
    </row>
    <row r="1999" spans="6:8" ht="12.75">
      <c r="F1999" s="33"/>
      <c r="G1999" s="33"/>
      <c r="H1999" s="33"/>
    </row>
    <row r="2000" spans="6:8" ht="12.75">
      <c r="F2000" s="33"/>
      <c r="G2000" s="33"/>
      <c r="H2000" s="33"/>
    </row>
    <row r="2001" spans="6:8" ht="12.75">
      <c r="F2001" s="33"/>
      <c r="G2001" s="33"/>
      <c r="H2001" s="33"/>
    </row>
    <row r="2002" spans="6:8" ht="12.75">
      <c r="F2002" s="33"/>
      <c r="G2002" s="33"/>
      <c r="H2002" s="33"/>
    </row>
    <row r="2003" spans="6:8" ht="12.75">
      <c r="F2003" s="33"/>
      <c r="G2003" s="33"/>
      <c r="H2003" s="33"/>
    </row>
    <row r="2004" spans="6:8" ht="12.75">
      <c r="F2004" s="33"/>
      <c r="G2004" s="33"/>
      <c r="H2004" s="33"/>
    </row>
    <row r="2005" spans="6:8" ht="12.75">
      <c r="F2005" s="33"/>
      <c r="G2005" s="33"/>
      <c r="H2005" s="33"/>
    </row>
    <row r="2006" spans="6:8" ht="12.75">
      <c r="F2006" s="33"/>
      <c r="G2006" s="33"/>
      <c r="H2006" s="33"/>
    </row>
    <row r="2007" spans="6:8" ht="12.75">
      <c r="F2007" s="33"/>
      <c r="G2007" s="33"/>
      <c r="H2007" s="33"/>
    </row>
    <row r="2008" spans="6:8" ht="12.75">
      <c r="F2008" s="33"/>
      <c r="G2008" s="33"/>
      <c r="H2008" s="33"/>
    </row>
    <row r="2009" spans="6:8" ht="12.75">
      <c r="F2009" s="33"/>
      <c r="G2009" s="33"/>
      <c r="H2009" s="33"/>
    </row>
    <row r="2010" spans="6:8" ht="12.75">
      <c r="F2010" s="33"/>
      <c r="G2010" s="33"/>
      <c r="H2010" s="33"/>
    </row>
    <row r="2011" spans="6:8" ht="12.75">
      <c r="F2011" s="33"/>
      <c r="G2011" s="33"/>
      <c r="H2011" s="33"/>
    </row>
    <row r="2012" spans="6:8" ht="12.75">
      <c r="F2012" s="33"/>
      <c r="G2012" s="33"/>
      <c r="H2012" s="33"/>
    </row>
    <row r="2013" spans="6:8" ht="12.75">
      <c r="F2013" s="33"/>
      <c r="G2013" s="33"/>
      <c r="H2013" s="33"/>
    </row>
    <row r="2014" spans="6:8" ht="12.75">
      <c r="F2014" s="33"/>
      <c r="G2014" s="33"/>
      <c r="H2014" s="33"/>
    </row>
    <row r="2015" spans="6:8" ht="12.75">
      <c r="F2015" s="33"/>
      <c r="G2015" s="33"/>
      <c r="H2015" s="33"/>
    </row>
    <row r="2016" spans="6:8" ht="12.75">
      <c r="F2016" s="33"/>
      <c r="G2016" s="33"/>
      <c r="H2016" s="33"/>
    </row>
    <row r="2017" spans="6:8" ht="12.75">
      <c r="F2017" s="33"/>
      <c r="G2017" s="33"/>
      <c r="H2017" s="33"/>
    </row>
    <row r="2018" spans="6:8" ht="12.75">
      <c r="F2018" s="33"/>
      <c r="G2018" s="33"/>
      <c r="H2018" s="33"/>
    </row>
    <row r="2019" spans="6:8" ht="12.75">
      <c r="F2019" s="33"/>
      <c r="G2019" s="33"/>
      <c r="H2019" s="33"/>
    </row>
    <row r="2020" spans="6:8" ht="12.75">
      <c r="F2020" s="33"/>
      <c r="G2020" s="33"/>
      <c r="H2020" s="33"/>
    </row>
    <row r="2021" spans="6:8" ht="12.75">
      <c r="F2021" s="33"/>
      <c r="G2021" s="33"/>
      <c r="H2021" s="33"/>
    </row>
    <row r="2022" spans="6:8" ht="12.75">
      <c r="F2022" s="33"/>
      <c r="G2022" s="33"/>
      <c r="H2022" s="33"/>
    </row>
    <row r="2023" spans="6:8" ht="12.75">
      <c r="F2023" s="33"/>
      <c r="G2023" s="33"/>
      <c r="H2023" s="33"/>
    </row>
    <row r="2024" spans="6:8" ht="12.75">
      <c r="F2024" s="33"/>
      <c r="G2024" s="33"/>
      <c r="H2024" s="33"/>
    </row>
    <row r="2025" spans="6:8" ht="12.75">
      <c r="F2025" s="33"/>
      <c r="G2025" s="33"/>
      <c r="H2025" s="33"/>
    </row>
    <row r="2026" spans="6:8" ht="12.75">
      <c r="F2026" s="33"/>
      <c r="G2026" s="33"/>
      <c r="H2026" s="33"/>
    </row>
    <row r="2027" spans="6:8" ht="12.75">
      <c r="F2027" s="33"/>
      <c r="G2027" s="33"/>
      <c r="H2027" s="33"/>
    </row>
    <row r="2028" spans="6:8" ht="12.75">
      <c r="F2028" s="33"/>
      <c r="G2028" s="33"/>
      <c r="H2028" s="33"/>
    </row>
    <row r="2029" spans="6:8" ht="12.75">
      <c r="F2029" s="33"/>
      <c r="G2029" s="33"/>
      <c r="H2029" s="33"/>
    </row>
    <row r="2030" spans="6:8" ht="12.75">
      <c r="F2030" s="33"/>
      <c r="G2030" s="33"/>
      <c r="H2030" s="33"/>
    </row>
    <row r="2031" spans="6:8" ht="12.75">
      <c r="F2031" s="33"/>
      <c r="G2031" s="33"/>
      <c r="H2031" s="33"/>
    </row>
    <row r="2032" spans="6:8" ht="12.75">
      <c r="F2032" s="33"/>
      <c r="G2032" s="33"/>
      <c r="H2032" s="33"/>
    </row>
    <row r="2033" spans="6:8" ht="12.75">
      <c r="F2033" s="33"/>
      <c r="G2033" s="33"/>
      <c r="H2033" s="33"/>
    </row>
    <row r="2034" spans="6:8" ht="12.75">
      <c r="F2034" s="33"/>
      <c r="G2034" s="33"/>
      <c r="H2034" s="33"/>
    </row>
    <row r="2035" spans="6:8" ht="12.75">
      <c r="F2035" s="33"/>
      <c r="G2035" s="33"/>
      <c r="H2035" s="33"/>
    </row>
    <row r="2036" spans="6:8" ht="12.75">
      <c r="F2036" s="33"/>
      <c r="G2036" s="33"/>
      <c r="H2036" s="33"/>
    </row>
    <row r="2037" spans="6:8" ht="12.75">
      <c r="F2037" s="33"/>
      <c r="G2037" s="33"/>
      <c r="H2037" s="33"/>
    </row>
    <row r="2038" spans="6:8" ht="12.75">
      <c r="F2038" s="33"/>
      <c r="G2038" s="33"/>
      <c r="H2038" s="33"/>
    </row>
    <row r="2039" spans="6:8" ht="12.75">
      <c r="F2039" s="33"/>
      <c r="G2039" s="33"/>
      <c r="H2039" s="33"/>
    </row>
    <row r="2040" spans="6:8" ht="12.75">
      <c r="F2040" s="33"/>
      <c r="G2040" s="33"/>
      <c r="H2040" s="33"/>
    </row>
    <row r="2041" spans="6:8" ht="12.75">
      <c r="F2041" s="33"/>
      <c r="G2041" s="33"/>
      <c r="H2041" s="33"/>
    </row>
    <row r="2042" spans="6:8" ht="12.75">
      <c r="F2042" s="33"/>
      <c r="G2042" s="33"/>
      <c r="H2042" s="33"/>
    </row>
    <row r="2043" spans="6:8" ht="12.75">
      <c r="F2043" s="33"/>
      <c r="G2043" s="33"/>
      <c r="H2043" s="33"/>
    </row>
    <row r="2044" spans="6:8" ht="12.75">
      <c r="F2044" s="33"/>
      <c r="G2044" s="33"/>
      <c r="H2044" s="33"/>
    </row>
    <row r="2045" spans="6:8" ht="12.75">
      <c r="F2045" s="33"/>
      <c r="G2045" s="33"/>
      <c r="H2045" s="33"/>
    </row>
    <row r="2046" spans="6:8" ht="12.75">
      <c r="F2046" s="33"/>
      <c r="G2046" s="33"/>
      <c r="H2046" s="33"/>
    </row>
    <row r="2047" spans="6:8" ht="12.75">
      <c r="F2047" s="33"/>
      <c r="G2047" s="33"/>
      <c r="H2047" s="33"/>
    </row>
    <row r="2048" spans="6:8" ht="12.75">
      <c r="F2048" s="33"/>
      <c r="G2048" s="33"/>
      <c r="H2048" s="33"/>
    </row>
    <row r="2049" spans="6:8" ht="12.75">
      <c r="F2049" s="33"/>
      <c r="G2049" s="33"/>
      <c r="H2049" s="33"/>
    </row>
    <row r="2050" spans="6:8" ht="12.75">
      <c r="F2050" s="33"/>
      <c r="G2050" s="33"/>
      <c r="H2050" s="33"/>
    </row>
    <row r="2051" spans="6:8" ht="12.75">
      <c r="F2051" s="33"/>
      <c r="G2051" s="33"/>
      <c r="H2051" s="33"/>
    </row>
    <row r="2052" spans="6:8" ht="12.75">
      <c r="F2052" s="33"/>
      <c r="G2052" s="33"/>
      <c r="H2052" s="33"/>
    </row>
    <row r="2053" spans="6:8" ht="12.75">
      <c r="F2053" s="33"/>
      <c r="G2053" s="33"/>
      <c r="H2053" s="33"/>
    </row>
    <row r="2054" spans="6:8" ht="12.75">
      <c r="F2054" s="33"/>
      <c r="G2054" s="33"/>
      <c r="H2054" s="33"/>
    </row>
    <row r="2055" spans="6:8" ht="12.75">
      <c r="F2055" s="33"/>
      <c r="G2055" s="33"/>
      <c r="H2055" s="33"/>
    </row>
    <row r="2056" spans="6:8" ht="12.75">
      <c r="F2056" s="33"/>
      <c r="G2056" s="33"/>
      <c r="H2056" s="33"/>
    </row>
    <row r="2057" spans="6:8" ht="12.75">
      <c r="F2057" s="33"/>
      <c r="G2057" s="33"/>
      <c r="H2057" s="33"/>
    </row>
    <row r="2058" spans="6:8" ht="12.75">
      <c r="F2058" s="33"/>
      <c r="G2058" s="33"/>
      <c r="H2058" s="33"/>
    </row>
    <row r="2059" spans="6:8" ht="12.75">
      <c r="F2059" s="33"/>
      <c r="G2059" s="33"/>
      <c r="H2059" s="33"/>
    </row>
    <row r="2060" spans="6:8" ht="12.75">
      <c r="F2060" s="33"/>
      <c r="G2060" s="33"/>
      <c r="H2060" s="33"/>
    </row>
    <row r="2061" spans="6:8" ht="12.75">
      <c r="F2061" s="33"/>
      <c r="G2061" s="33"/>
      <c r="H2061" s="33"/>
    </row>
    <row r="2062" spans="6:8" ht="12.75">
      <c r="F2062" s="33"/>
      <c r="G2062" s="33"/>
      <c r="H2062" s="33"/>
    </row>
    <row r="2063" spans="6:8" ht="12.75">
      <c r="F2063" s="33"/>
      <c r="G2063" s="33"/>
      <c r="H2063" s="33"/>
    </row>
    <row r="2064" spans="6:8" ht="12.75">
      <c r="F2064" s="33"/>
      <c r="G2064" s="33"/>
      <c r="H2064" s="33"/>
    </row>
    <row r="2065" spans="6:8" ht="12.75">
      <c r="F2065" s="33"/>
      <c r="G2065" s="33"/>
      <c r="H2065" s="33"/>
    </row>
    <row r="2066" spans="6:8" ht="12.75">
      <c r="F2066" s="33"/>
      <c r="G2066" s="33"/>
      <c r="H2066" s="33"/>
    </row>
    <row r="2067" spans="6:8" ht="12.75">
      <c r="F2067" s="33"/>
      <c r="G2067" s="33"/>
      <c r="H2067" s="33"/>
    </row>
    <row r="2068" spans="6:8" ht="12.75">
      <c r="F2068" s="33"/>
      <c r="G2068" s="33"/>
      <c r="H2068" s="33"/>
    </row>
    <row r="2069" spans="6:8" ht="12.75">
      <c r="F2069" s="33"/>
      <c r="G2069" s="33"/>
      <c r="H2069" s="33"/>
    </row>
    <row r="2070" spans="6:8" ht="12.75">
      <c r="F2070" s="33"/>
      <c r="G2070" s="33"/>
      <c r="H2070" s="33"/>
    </row>
    <row r="2071" spans="6:8" ht="12.75">
      <c r="F2071" s="33"/>
      <c r="G2071" s="33"/>
      <c r="H2071" s="33"/>
    </row>
    <row r="2072" spans="6:8" ht="12.75">
      <c r="F2072" s="33"/>
      <c r="G2072" s="33"/>
      <c r="H2072" s="33"/>
    </row>
    <row r="2073" spans="6:8" ht="12.75">
      <c r="F2073" s="33"/>
      <c r="G2073" s="33"/>
      <c r="H2073" s="33"/>
    </row>
    <row r="2074" spans="6:8" ht="12.75">
      <c r="F2074" s="33"/>
      <c r="G2074" s="33"/>
      <c r="H2074" s="33"/>
    </row>
    <row r="2075" spans="6:8" ht="12.75">
      <c r="F2075" s="33"/>
      <c r="G2075" s="33"/>
      <c r="H2075" s="33"/>
    </row>
    <row r="2076" spans="6:8" ht="12.75">
      <c r="F2076" s="33"/>
      <c r="G2076" s="33"/>
      <c r="H2076" s="33"/>
    </row>
    <row r="2077" spans="6:8" ht="12.75">
      <c r="F2077" s="33"/>
      <c r="G2077" s="33"/>
      <c r="H2077" s="33"/>
    </row>
    <row r="2078" spans="6:8" ht="12.75">
      <c r="F2078" s="33"/>
      <c r="G2078" s="33"/>
      <c r="H2078" s="33"/>
    </row>
    <row r="2079" spans="6:8" ht="12.75">
      <c r="F2079" s="33"/>
      <c r="G2079" s="33"/>
      <c r="H2079" s="33"/>
    </row>
    <row r="2080" spans="6:8" ht="12.75">
      <c r="F2080" s="33"/>
      <c r="G2080" s="33"/>
      <c r="H2080" s="33"/>
    </row>
    <row r="2081" spans="6:8" ht="12.75">
      <c r="F2081" s="33"/>
      <c r="G2081" s="33"/>
      <c r="H2081" s="33"/>
    </row>
    <row r="2082" spans="6:8" ht="12.75">
      <c r="F2082" s="33"/>
      <c r="G2082" s="33"/>
      <c r="H2082" s="33"/>
    </row>
    <row r="2083" spans="6:8" ht="12.75">
      <c r="F2083" s="33"/>
      <c r="G2083" s="33"/>
      <c r="H2083" s="33"/>
    </row>
    <row r="2084" spans="6:8" ht="12.75">
      <c r="F2084" s="33"/>
      <c r="G2084" s="33"/>
      <c r="H2084" s="33"/>
    </row>
    <row r="2085" spans="6:8" ht="12.75">
      <c r="F2085" s="33"/>
      <c r="G2085" s="33"/>
      <c r="H2085" s="33"/>
    </row>
    <row r="2086" spans="6:8" ht="12.75">
      <c r="F2086" s="33"/>
      <c r="G2086" s="33"/>
      <c r="H2086" s="33"/>
    </row>
    <row r="2087" spans="6:8" ht="12.75">
      <c r="F2087" s="33"/>
      <c r="G2087" s="33"/>
      <c r="H2087" s="33"/>
    </row>
    <row r="2088" spans="6:8" ht="12.75">
      <c r="F2088" s="33"/>
      <c r="G2088" s="33"/>
      <c r="H2088" s="33"/>
    </row>
    <row r="2089" spans="6:8" ht="12.75">
      <c r="F2089" s="33"/>
      <c r="G2089" s="33"/>
      <c r="H2089" s="33"/>
    </row>
    <row r="2090" spans="6:8" ht="12.75">
      <c r="F2090" s="33"/>
      <c r="G2090" s="33"/>
      <c r="H2090" s="33"/>
    </row>
    <row r="2091" spans="6:8" ht="12.75">
      <c r="F2091" s="33"/>
      <c r="G2091" s="33"/>
      <c r="H2091" s="33"/>
    </row>
    <row r="2092" spans="6:8" ht="12.75">
      <c r="F2092" s="33"/>
      <c r="G2092" s="33"/>
      <c r="H2092" s="33"/>
    </row>
    <row r="2093" spans="6:8" ht="12.75">
      <c r="F2093" s="33"/>
      <c r="G2093" s="33"/>
      <c r="H2093" s="33"/>
    </row>
    <row r="2094" spans="6:8" ht="12.75">
      <c r="F2094" s="33"/>
      <c r="G2094" s="33"/>
      <c r="H2094" s="33"/>
    </row>
    <row r="2095" spans="6:8" ht="12.75">
      <c r="F2095" s="33"/>
      <c r="G2095" s="33"/>
      <c r="H2095" s="33"/>
    </row>
    <row r="2096" spans="6:8" ht="12.75">
      <c r="F2096" s="33"/>
      <c r="G2096" s="33"/>
      <c r="H2096" s="33"/>
    </row>
    <row r="2097" spans="6:8" ht="12.75">
      <c r="F2097" s="33"/>
      <c r="G2097" s="33"/>
      <c r="H2097" s="33"/>
    </row>
    <row r="2098" spans="6:8" ht="12.75">
      <c r="F2098" s="33"/>
      <c r="G2098" s="33"/>
      <c r="H2098" s="33"/>
    </row>
    <row r="2099" spans="6:8" ht="12.75">
      <c r="F2099" s="33"/>
      <c r="G2099" s="33"/>
      <c r="H2099" s="33"/>
    </row>
    <row r="2100" spans="6:8" ht="12.75">
      <c r="F2100" s="33"/>
      <c r="G2100" s="33"/>
      <c r="H2100" s="33"/>
    </row>
    <row r="2101" spans="6:8" ht="12.75">
      <c r="F2101" s="33"/>
      <c r="G2101" s="33"/>
      <c r="H2101" s="33"/>
    </row>
    <row r="2102" spans="6:8" ht="12.75">
      <c r="F2102" s="33"/>
      <c r="G2102" s="33"/>
      <c r="H2102" s="33"/>
    </row>
    <row r="2103" spans="6:8" ht="12.75">
      <c r="F2103" s="33"/>
      <c r="G2103" s="33"/>
      <c r="H2103" s="33"/>
    </row>
    <row r="2104" spans="6:8" ht="12.75">
      <c r="F2104" s="33"/>
      <c r="G2104" s="33"/>
      <c r="H2104" s="33"/>
    </row>
    <row r="2105" spans="6:8" ht="12.75">
      <c r="F2105" s="33"/>
      <c r="G2105" s="33"/>
      <c r="H2105" s="33"/>
    </row>
    <row r="2106" spans="6:8" ht="12.75">
      <c r="F2106" s="33"/>
      <c r="G2106" s="33"/>
      <c r="H2106" s="33"/>
    </row>
    <row r="2107" spans="6:8" ht="12.75">
      <c r="F2107" s="33"/>
      <c r="G2107" s="33"/>
      <c r="H2107" s="33"/>
    </row>
    <row r="2108" spans="6:8" ht="12.75">
      <c r="F2108" s="33"/>
      <c r="G2108" s="33"/>
      <c r="H2108" s="33"/>
    </row>
    <row r="2109" spans="6:8" ht="12.75">
      <c r="F2109" s="33"/>
      <c r="G2109" s="33"/>
      <c r="H2109" s="33"/>
    </row>
    <row r="2110" spans="6:8" ht="12.75">
      <c r="F2110" s="33"/>
      <c r="G2110" s="33"/>
      <c r="H2110" s="33"/>
    </row>
    <row r="2111" spans="6:8" ht="12.75">
      <c r="F2111" s="33"/>
      <c r="G2111" s="33"/>
      <c r="H2111" s="33"/>
    </row>
    <row r="2112" spans="6:8" ht="12.75">
      <c r="F2112" s="33"/>
      <c r="G2112" s="33"/>
      <c r="H2112" s="33"/>
    </row>
    <row r="2113" spans="6:8" ht="12.75">
      <c r="F2113" s="33"/>
      <c r="G2113" s="33"/>
      <c r="H2113" s="33"/>
    </row>
    <row r="2114" spans="6:8" ht="12.75">
      <c r="F2114" s="33"/>
      <c r="G2114" s="33"/>
      <c r="H2114" s="33"/>
    </row>
    <row r="2115" spans="6:8" ht="12.75">
      <c r="F2115" s="33"/>
      <c r="G2115" s="33"/>
      <c r="H2115" s="33"/>
    </row>
    <row r="2116" spans="6:8" ht="12.75">
      <c r="F2116" s="33"/>
      <c r="G2116" s="33"/>
      <c r="H2116" s="33"/>
    </row>
    <row r="2117" spans="6:8" ht="12.75">
      <c r="F2117" s="33"/>
      <c r="G2117" s="33"/>
      <c r="H2117" s="33"/>
    </row>
    <row r="2118" spans="6:8" ht="12.75">
      <c r="F2118" s="33"/>
      <c r="G2118" s="33"/>
      <c r="H2118" s="33"/>
    </row>
    <row r="2119" spans="6:8" ht="12.75">
      <c r="F2119" s="33"/>
      <c r="G2119" s="33"/>
      <c r="H2119" s="33"/>
    </row>
    <row r="2120" spans="6:8" ht="12.75">
      <c r="F2120" s="33"/>
      <c r="G2120" s="33"/>
      <c r="H2120" s="33"/>
    </row>
    <row r="2121" spans="6:8" ht="12.75">
      <c r="F2121" s="33"/>
      <c r="G2121" s="33"/>
      <c r="H2121" s="33"/>
    </row>
    <row r="2122" spans="6:8" ht="12.75">
      <c r="F2122" s="33"/>
      <c r="G2122" s="33"/>
      <c r="H2122" s="33"/>
    </row>
    <row r="2123" spans="6:8" ht="12.75">
      <c r="F2123" s="33"/>
      <c r="G2123" s="33"/>
      <c r="H2123" s="33"/>
    </row>
    <row r="2124" spans="6:8" ht="12.75">
      <c r="F2124" s="33"/>
      <c r="G2124" s="33"/>
      <c r="H2124" s="33"/>
    </row>
    <row r="2125" spans="6:8" ht="12.75">
      <c r="F2125" s="33"/>
      <c r="G2125" s="33"/>
      <c r="H2125" s="33"/>
    </row>
    <row r="2126" spans="6:8" ht="12.75">
      <c r="F2126" s="33"/>
      <c r="G2126" s="33"/>
      <c r="H2126" s="33"/>
    </row>
    <row r="2127" spans="6:8" ht="12.75">
      <c r="F2127" s="33"/>
      <c r="G2127" s="33"/>
      <c r="H2127" s="33"/>
    </row>
    <row r="2128" spans="6:8" ht="12.75">
      <c r="F2128" s="33"/>
      <c r="G2128" s="33"/>
      <c r="H2128" s="33"/>
    </row>
    <row r="2129" spans="6:8" ht="12.75">
      <c r="F2129" s="33"/>
      <c r="G2129" s="33"/>
      <c r="H2129" s="33"/>
    </row>
    <row r="2130" spans="6:8" ht="12.75">
      <c r="F2130" s="33"/>
      <c r="G2130" s="33"/>
      <c r="H2130" s="33"/>
    </row>
    <row r="2131" spans="6:8" ht="12.75">
      <c r="F2131" s="33"/>
      <c r="G2131" s="33"/>
      <c r="H2131" s="33"/>
    </row>
    <row r="2132" spans="6:8" ht="12.75">
      <c r="F2132" s="33"/>
      <c r="G2132" s="33"/>
      <c r="H2132" s="33"/>
    </row>
    <row r="2133" spans="6:8" ht="12.75">
      <c r="F2133" s="33"/>
      <c r="G2133" s="33"/>
      <c r="H2133" s="33"/>
    </row>
    <row r="2134" spans="6:8" ht="12.75">
      <c r="F2134" s="33"/>
      <c r="G2134" s="33"/>
      <c r="H2134" s="33"/>
    </row>
    <row r="2135" spans="6:8" ht="12.75">
      <c r="F2135" s="33"/>
      <c r="G2135" s="33"/>
      <c r="H2135" s="33"/>
    </row>
    <row r="2136" spans="6:8" ht="12.75">
      <c r="F2136" s="33"/>
      <c r="G2136" s="33"/>
      <c r="H2136" s="33"/>
    </row>
    <row r="2137" spans="6:8" ht="12.75">
      <c r="F2137" s="33"/>
      <c r="G2137" s="33"/>
      <c r="H2137" s="33"/>
    </row>
    <row r="2138" spans="6:8" ht="12.75">
      <c r="F2138" s="33"/>
      <c r="G2138" s="33"/>
      <c r="H2138" s="33"/>
    </row>
    <row r="2139" spans="6:8" ht="12.75">
      <c r="F2139" s="33"/>
      <c r="G2139" s="33"/>
      <c r="H2139" s="33"/>
    </row>
    <row r="2140" spans="6:8" ht="12.75">
      <c r="F2140" s="33"/>
      <c r="G2140" s="33"/>
      <c r="H2140" s="33"/>
    </row>
    <row r="2141" spans="6:8" ht="12.75">
      <c r="F2141" s="33"/>
      <c r="G2141" s="33"/>
      <c r="H2141" s="33"/>
    </row>
    <row r="2142" spans="6:8" ht="12.75">
      <c r="F2142" s="33"/>
      <c r="G2142" s="33"/>
      <c r="H2142" s="33"/>
    </row>
    <row r="2143" spans="6:8" ht="12.75">
      <c r="F2143" s="33"/>
      <c r="G2143" s="33"/>
      <c r="H2143" s="33"/>
    </row>
    <row r="2144" spans="6:8" ht="12.75">
      <c r="F2144" s="33"/>
      <c r="G2144" s="33"/>
      <c r="H2144" s="33"/>
    </row>
    <row r="2145" spans="6:8" ht="12.75">
      <c r="F2145" s="33"/>
      <c r="G2145" s="33"/>
      <c r="H2145" s="33"/>
    </row>
    <row r="2146" spans="6:8" ht="12.75">
      <c r="F2146" s="33"/>
      <c r="G2146" s="33"/>
      <c r="H2146" s="33"/>
    </row>
    <row r="2147" spans="6:8" ht="12.75">
      <c r="F2147" s="33"/>
      <c r="G2147" s="33"/>
      <c r="H2147" s="33"/>
    </row>
    <row r="2148" spans="6:8" ht="12.75">
      <c r="F2148" s="33"/>
      <c r="G2148" s="33"/>
      <c r="H2148" s="33"/>
    </row>
    <row r="2149" spans="6:8" ht="12.75">
      <c r="F2149" s="33"/>
      <c r="G2149" s="33"/>
      <c r="H2149" s="33"/>
    </row>
    <row r="2150" spans="6:8" ht="12.75">
      <c r="F2150" s="33"/>
      <c r="G2150" s="33"/>
      <c r="H2150" s="33"/>
    </row>
    <row r="2151" spans="6:8" ht="12.75">
      <c r="F2151" s="33"/>
      <c r="G2151" s="33"/>
      <c r="H2151" s="33"/>
    </row>
    <row r="2152" spans="6:8" ht="12.75">
      <c r="F2152" s="33"/>
      <c r="G2152" s="33"/>
      <c r="H2152" s="33"/>
    </row>
    <row r="2153" spans="6:8" ht="12.75">
      <c r="F2153" s="33"/>
      <c r="G2153" s="33"/>
      <c r="H2153" s="33"/>
    </row>
    <row r="2154" spans="6:8" ht="12.75">
      <c r="F2154" s="33"/>
      <c r="G2154" s="33"/>
      <c r="H2154" s="33"/>
    </row>
    <row r="2155" spans="6:8" ht="12.75">
      <c r="F2155" s="33"/>
      <c r="G2155" s="33"/>
      <c r="H2155" s="33"/>
    </row>
    <row r="2156" spans="6:8" ht="12.75">
      <c r="F2156" s="33"/>
      <c r="G2156" s="33"/>
      <c r="H2156" s="33"/>
    </row>
    <row r="2157" spans="6:8" ht="12.75">
      <c r="F2157" s="33"/>
      <c r="G2157" s="33"/>
      <c r="H2157" s="33"/>
    </row>
    <row r="2158" spans="6:8" ht="12.75">
      <c r="F2158" s="33"/>
      <c r="G2158" s="33"/>
      <c r="H2158" s="33"/>
    </row>
    <row r="2159" spans="6:8" ht="12.75">
      <c r="F2159" s="33"/>
      <c r="G2159" s="33"/>
      <c r="H2159" s="33"/>
    </row>
    <row r="2160" spans="6:8" ht="12.75">
      <c r="F2160" s="33"/>
      <c r="G2160" s="33"/>
      <c r="H2160" s="33"/>
    </row>
    <row r="2161" spans="6:8" ht="12.75">
      <c r="F2161" s="33"/>
      <c r="G2161" s="33"/>
      <c r="H2161" s="33"/>
    </row>
    <row r="2162" spans="6:8" ht="12.75">
      <c r="F2162" s="33"/>
      <c r="G2162" s="33"/>
      <c r="H2162" s="33"/>
    </row>
    <row r="2163" spans="6:8" ht="12.75">
      <c r="F2163" s="33"/>
      <c r="G2163" s="33"/>
      <c r="H2163" s="33"/>
    </row>
    <row r="2164" spans="6:8" ht="12.75">
      <c r="F2164" s="33"/>
      <c r="G2164" s="33"/>
      <c r="H2164" s="33"/>
    </row>
    <row r="2165" spans="6:8" ht="12.75">
      <c r="F2165" s="33"/>
      <c r="G2165" s="33"/>
      <c r="H2165" s="33"/>
    </row>
    <row r="2166" spans="6:8" ht="12.75">
      <c r="F2166" s="33"/>
      <c r="G2166" s="33"/>
      <c r="H2166" s="33"/>
    </row>
    <row r="2167" spans="6:8" ht="12.75">
      <c r="F2167" s="33"/>
      <c r="G2167" s="33"/>
      <c r="H2167" s="33"/>
    </row>
    <row r="2168" spans="6:8" ht="12.75">
      <c r="F2168" s="33"/>
      <c r="G2168" s="33"/>
      <c r="H2168" s="33"/>
    </row>
    <row r="2169" spans="6:8" ht="12.75">
      <c r="F2169" s="33"/>
      <c r="G2169" s="33"/>
      <c r="H2169" s="33"/>
    </row>
    <row r="2170" spans="6:8" ht="12.75">
      <c r="F2170" s="33"/>
      <c r="G2170" s="33"/>
      <c r="H2170" s="33"/>
    </row>
    <row r="2171" spans="6:8" ht="12.75">
      <c r="F2171" s="33"/>
      <c r="G2171" s="33"/>
      <c r="H2171" s="33"/>
    </row>
    <row r="2172" spans="6:8" ht="12.75">
      <c r="F2172" s="33"/>
      <c r="G2172" s="33"/>
      <c r="H2172" s="33"/>
    </row>
    <row r="2173" spans="6:8" ht="12.75">
      <c r="F2173" s="33"/>
      <c r="G2173" s="33"/>
      <c r="H2173" s="33"/>
    </row>
    <row r="2174" spans="6:8" ht="12.75">
      <c r="F2174" s="33"/>
      <c r="G2174" s="33"/>
      <c r="H2174" s="33"/>
    </row>
    <row r="2175" spans="6:8" ht="12.75">
      <c r="F2175" s="33"/>
      <c r="G2175" s="33"/>
      <c r="H2175" s="33"/>
    </row>
    <row r="2176" spans="6:8" ht="12.75">
      <c r="F2176" s="33"/>
      <c r="G2176" s="33"/>
      <c r="H2176" s="33"/>
    </row>
    <row r="2177" spans="6:8" ht="12.75">
      <c r="F2177" s="33"/>
      <c r="G2177" s="33"/>
      <c r="H2177" s="33"/>
    </row>
    <row r="2178" spans="6:8" ht="12.75">
      <c r="F2178" s="33"/>
      <c r="G2178" s="33"/>
      <c r="H2178" s="33"/>
    </row>
    <row r="2179" spans="6:8" ht="12.75">
      <c r="F2179" s="33"/>
      <c r="G2179" s="33"/>
      <c r="H2179" s="33"/>
    </row>
    <row r="2180" spans="6:8" ht="12.75">
      <c r="F2180" s="33"/>
      <c r="G2180" s="33"/>
      <c r="H2180" s="33"/>
    </row>
    <row r="2181" spans="6:8" ht="12.75">
      <c r="F2181" s="33"/>
      <c r="G2181" s="33"/>
      <c r="H2181" s="33"/>
    </row>
    <row r="2182" spans="6:8" ht="12.75">
      <c r="F2182" s="33"/>
      <c r="G2182" s="33"/>
      <c r="H2182" s="33"/>
    </row>
    <row r="2183" spans="6:8" ht="12.75">
      <c r="F2183" s="33"/>
      <c r="G2183" s="33"/>
      <c r="H2183" s="33"/>
    </row>
    <row r="2184" spans="6:8" ht="12.75">
      <c r="F2184" s="33"/>
      <c r="G2184" s="33"/>
      <c r="H2184" s="33"/>
    </row>
    <row r="2185" spans="6:8" ht="12.75">
      <c r="F2185" s="33"/>
      <c r="G2185" s="33"/>
      <c r="H2185" s="33"/>
    </row>
    <row r="2186" spans="6:8" ht="12.75">
      <c r="F2186" s="33"/>
      <c r="G2186" s="33"/>
      <c r="H2186" s="33"/>
    </row>
    <row r="2187" spans="6:8" ht="12.75">
      <c r="F2187" s="33"/>
      <c r="G2187" s="33"/>
      <c r="H2187" s="33"/>
    </row>
    <row r="2188" spans="6:8" ht="12.75">
      <c r="F2188" s="33"/>
      <c r="G2188" s="33"/>
      <c r="H2188" s="33"/>
    </row>
    <row r="2189" spans="6:8" ht="12.75">
      <c r="F2189" s="33"/>
      <c r="G2189" s="33"/>
      <c r="H2189" s="33"/>
    </row>
    <row r="2190" spans="6:8" ht="12.75">
      <c r="F2190" s="33"/>
      <c r="G2190" s="33"/>
      <c r="H2190" s="33"/>
    </row>
    <row r="2191" spans="6:8" ht="12.75">
      <c r="F2191" s="33"/>
      <c r="G2191" s="33"/>
      <c r="H2191" s="33"/>
    </row>
    <row r="2192" spans="6:8" ht="12.75">
      <c r="F2192" s="33"/>
      <c r="G2192" s="33"/>
      <c r="H2192" s="33"/>
    </row>
    <row r="2193" spans="6:8" ht="12.75">
      <c r="F2193" s="33"/>
      <c r="G2193" s="33"/>
      <c r="H2193" s="33"/>
    </row>
    <row r="2194" spans="6:8" ht="12.75">
      <c r="F2194" s="33"/>
      <c r="G2194" s="33"/>
      <c r="H2194" s="33"/>
    </row>
    <row r="2195" spans="6:8" ht="12.75">
      <c r="F2195" s="33"/>
      <c r="G2195" s="33"/>
      <c r="H2195" s="33"/>
    </row>
    <row r="2196" spans="6:8" ht="12.75">
      <c r="F2196" s="33"/>
      <c r="G2196" s="33"/>
      <c r="H2196" s="33"/>
    </row>
    <row r="2197" spans="6:8" ht="12.75">
      <c r="F2197" s="33"/>
      <c r="G2197" s="33"/>
      <c r="H2197" s="33"/>
    </row>
    <row r="2198" spans="6:8" ht="12.75">
      <c r="F2198" s="33"/>
      <c r="G2198" s="33"/>
      <c r="H2198" s="33"/>
    </row>
    <row r="2199" spans="6:8" ht="12.75">
      <c r="F2199" s="33"/>
      <c r="G2199" s="33"/>
      <c r="H2199" s="33"/>
    </row>
    <row r="2200" spans="6:8" ht="12.75">
      <c r="F2200" s="33"/>
      <c r="G2200" s="33"/>
      <c r="H2200" s="33"/>
    </row>
    <row r="2201" spans="6:8" ht="12.75">
      <c r="F2201" s="33"/>
      <c r="G2201" s="33"/>
      <c r="H2201" s="33"/>
    </row>
    <row r="2202" spans="6:8" ht="12.75">
      <c r="F2202" s="33"/>
      <c r="G2202" s="33"/>
      <c r="H2202" s="33"/>
    </row>
    <row r="2203" spans="6:8" ht="12.75">
      <c r="F2203" s="33"/>
      <c r="G2203" s="33"/>
      <c r="H2203" s="33"/>
    </row>
    <row r="2204" spans="6:8" ht="12.75">
      <c r="F2204" s="33"/>
      <c r="G2204" s="33"/>
      <c r="H2204" s="33"/>
    </row>
    <row r="2205" spans="6:8" ht="12.75">
      <c r="F2205" s="33"/>
      <c r="G2205" s="33"/>
      <c r="H2205" s="33"/>
    </row>
    <row r="2206" spans="6:8" ht="12.75">
      <c r="F2206" s="33"/>
      <c r="G2206" s="33"/>
      <c r="H2206" s="33"/>
    </row>
    <row r="2207" spans="6:8" ht="12.75">
      <c r="F2207" s="33"/>
      <c r="G2207" s="33"/>
      <c r="H2207" s="33"/>
    </row>
    <row r="2208" spans="6:8" ht="12.75">
      <c r="F2208" s="33"/>
      <c r="G2208" s="33"/>
      <c r="H2208" s="33"/>
    </row>
    <row r="2209" spans="6:8" ht="12.75">
      <c r="F2209" s="33"/>
      <c r="G2209" s="33"/>
      <c r="H2209" s="33"/>
    </row>
    <row r="2210" spans="6:8" ht="12.75">
      <c r="F2210" s="33"/>
      <c r="G2210" s="33"/>
      <c r="H2210" s="33"/>
    </row>
    <row r="2211" spans="6:8" ht="12.75">
      <c r="F2211" s="33"/>
      <c r="G2211" s="33"/>
      <c r="H2211" s="33"/>
    </row>
    <row r="2212" spans="6:8" ht="12.75">
      <c r="F2212" s="33"/>
      <c r="G2212" s="33"/>
      <c r="H2212" s="33"/>
    </row>
    <row r="2213" spans="6:8" ht="12.75">
      <c r="F2213" s="33"/>
      <c r="G2213" s="33"/>
      <c r="H2213" s="33"/>
    </row>
    <row r="2214" spans="6:8" ht="12.75">
      <c r="F2214" s="33"/>
      <c r="G2214" s="33"/>
      <c r="H2214" s="33"/>
    </row>
    <row r="2215" spans="6:8" ht="12.75">
      <c r="F2215" s="33"/>
      <c r="G2215" s="33"/>
      <c r="H2215" s="33"/>
    </row>
    <row r="2216" spans="6:8" ht="12.75">
      <c r="F2216" s="33"/>
      <c r="G2216" s="33"/>
      <c r="H2216" s="33"/>
    </row>
    <row r="2217" spans="6:8" ht="12.75">
      <c r="F2217" s="33"/>
      <c r="G2217" s="33"/>
      <c r="H2217" s="33"/>
    </row>
    <row r="2218" spans="6:8" ht="12.75">
      <c r="F2218" s="33"/>
      <c r="G2218" s="33"/>
      <c r="H2218" s="33"/>
    </row>
    <row r="2219" spans="6:8" ht="12.75">
      <c r="F2219" s="33"/>
      <c r="G2219" s="33"/>
      <c r="H2219" s="33"/>
    </row>
    <row r="2220" spans="6:8" ht="12.75">
      <c r="F2220" s="33"/>
      <c r="G2220" s="33"/>
      <c r="H2220" s="33"/>
    </row>
    <row r="2221" spans="6:8" ht="12.75">
      <c r="F2221" s="33"/>
      <c r="G2221" s="33"/>
      <c r="H2221" s="33"/>
    </row>
    <row r="2222" spans="6:8" ht="12.75">
      <c r="F2222" s="33"/>
      <c r="G2222" s="33"/>
      <c r="H2222" s="33"/>
    </row>
    <row r="2223" spans="6:8" ht="12.75">
      <c r="F2223" s="33"/>
      <c r="G2223" s="33"/>
      <c r="H2223" s="33"/>
    </row>
    <row r="2224" spans="6:8" ht="12.75">
      <c r="F2224" s="33"/>
      <c r="G2224" s="33"/>
      <c r="H2224" s="33"/>
    </row>
    <row r="2225" spans="6:8" ht="12.75">
      <c r="F2225" s="33"/>
      <c r="G2225" s="33"/>
      <c r="H2225" s="33"/>
    </row>
    <row r="2226" spans="6:8" ht="12.75">
      <c r="F2226" s="33"/>
      <c r="G2226" s="33"/>
      <c r="H2226" s="33"/>
    </row>
    <row r="2227" spans="6:8" ht="12.75">
      <c r="F2227" s="33"/>
      <c r="G2227" s="33"/>
      <c r="H2227" s="33"/>
    </row>
    <row r="2228" spans="6:8" ht="12.75">
      <c r="F2228" s="33"/>
      <c r="G2228" s="33"/>
      <c r="H2228" s="33"/>
    </row>
    <row r="2229" spans="6:8" ht="12.75">
      <c r="F2229" s="33"/>
      <c r="G2229" s="33"/>
      <c r="H2229" s="33"/>
    </row>
    <row r="2230" spans="6:8" ht="12.75">
      <c r="F2230" s="33"/>
      <c r="G2230" s="33"/>
      <c r="H2230" s="33"/>
    </row>
    <row r="2231" spans="6:8" ht="12.75">
      <c r="F2231" s="33"/>
      <c r="G2231" s="33"/>
      <c r="H2231" s="33"/>
    </row>
    <row r="2232" spans="6:8" ht="12.75">
      <c r="F2232" s="33"/>
      <c r="G2232" s="33"/>
      <c r="H2232" s="33"/>
    </row>
    <row r="2233" spans="6:8" ht="12.75">
      <c r="F2233" s="33"/>
      <c r="G2233" s="33"/>
      <c r="H2233" s="33"/>
    </row>
    <row r="2234" spans="6:8" ht="12.75">
      <c r="F2234" s="33"/>
      <c r="G2234" s="33"/>
      <c r="H2234" s="33"/>
    </row>
    <row r="2235" spans="6:8" ht="12.75">
      <c r="F2235" s="33"/>
      <c r="G2235" s="33"/>
      <c r="H2235" s="33"/>
    </row>
    <row r="2236" spans="6:8" ht="12.75">
      <c r="F2236" s="33"/>
      <c r="G2236" s="33"/>
      <c r="H2236" s="33"/>
    </row>
    <row r="2237" spans="6:8" ht="12.75">
      <c r="F2237" s="33"/>
      <c r="G2237" s="33"/>
      <c r="H2237" s="33"/>
    </row>
    <row r="2238" spans="6:8" ht="12.75">
      <c r="F2238" s="33"/>
      <c r="G2238" s="33"/>
      <c r="H2238" s="33"/>
    </row>
    <row r="2239" spans="6:8" ht="12.75">
      <c r="F2239" s="33"/>
      <c r="G2239" s="33"/>
      <c r="H2239" s="33"/>
    </row>
    <row r="2240" spans="6:8" ht="12.75">
      <c r="F2240" s="33"/>
      <c r="G2240" s="33"/>
      <c r="H2240" s="33"/>
    </row>
    <row r="2241" spans="6:8" ht="12.75">
      <c r="F2241" s="33"/>
      <c r="G2241" s="33"/>
      <c r="H2241" s="33"/>
    </row>
    <row r="2242" spans="6:8" ht="12.75">
      <c r="F2242" s="33"/>
      <c r="G2242" s="33"/>
      <c r="H2242" s="33"/>
    </row>
    <row r="2243" spans="6:8" ht="12.75">
      <c r="F2243" s="33"/>
      <c r="G2243" s="33"/>
      <c r="H2243" s="33"/>
    </row>
    <row r="2244" spans="6:8" ht="12.75">
      <c r="F2244" s="33"/>
      <c r="G2244" s="33"/>
      <c r="H2244" s="33"/>
    </row>
    <row r="2245" spans="6:8" ht="12.75">
      <c r="F2245" s="33"/>
      <c r="G2245" s="33"/>
      <c r="H2245" s="33"/>
    </row>
    <row r="2246" spans="6:8" ht="12.75">
      <c r="F2246" s="33"/>
      <c r="G2246" s="33"/>
      <c r="H2246" s="33"/>
    </row>
    <row r="2247" spans="6:8" ht="12.75">
      <c r="F2247" s="33"/>
      <c r="G2247" s="33"/>
      <c r="H2247" s="33"/>
    </row>
    <row r="2248" spans="6:8" ht="12.75">
      <c r="F2248" s="33"/>
      <c r="G2248" s="33"/>
      <c r="H2248" s="33"/>
    </row>
    <row r="2249" spans="6:8" ht="12.75">
      <c r="F2249" s="33"/>
      <c r="G2249" s="33"/>
      <c r="H2249" s="33"/>
    </row>
    <row r="2250" spans="6:8" ht="12.75">
      <c r="F2250" s="33"/>
      <c r="G2250" s="33"/>
      <c r="H2250" s="33"/>
    </row>
    <row r="2251" spans="6:8" ht="12.75">
      <c r="F2251" s="33"/>
      <c r="G2251" s="33"/>
      <c r="H2251" s="33"/>
    </row>
    <row r="2252" spans="6:8" ht="12.75">
      <c r="F2252" s="33"/>
      <c r="G2252" s="33"/>
      <c r="H2252" s="33"/>
    </row>
    <row r="2253" spans="6:8" ht="12.75">
      <c r="F2253" s="33"/>
      <c r="G2253" s="33"/>
      <c r="H2253" s="33"/>
    </row>
    <row r="2254" spans="6:8" ht="12.75">
      <c r="F2254" s="33"/>
      <c r="G2254" s="33"/>
      <c r="H2254" s="33"/>
    </row>
    <row r="2255" spans="6:8" ht="12.75">
      <c r="F2255" s="33"/>
      <c r="G2255" s="33"/>
      <c r="H2255" s="33"/>
    </row>
    <row r="2256" spans="6:8" ht="12.75">
      <c r="F2256" s="33"/>
      <c r="G2256" s="33"/>
      <c r="H2256" s="33"/>
    </row>
    <row r="2257" spans="6:8" ht="12.75">
      <c r="F2257" s="33"/>
      <c r="G2257" s="33"/>
      <c r="H2257" s="33"/>
    </row>
    <row r="2258" spans="6:8" ht="12.75">
      <c r="F2258" s="33"/>
      <c r="G2258" s="33"/>
      <c r="H2258" s="33"/>
    </row>
    <row r="2259" spans="6:8" ht="12.75">
      <c r="F2259" s="33"/>
      <c r="G2259" s="33"/>
      <c r="H2259" s="33"/>
    </row>
    <row r="2260" spans="6:8" ht="12.75">
      <c r="F2260" s="33"/>
      <c r="G2260" s="33"/>
      <c r="H2260" s="33"/>
    </row>
    <row r="2261" spans="6:8" ht="12.75">
      <c r="F2261" s="33"/>
      <c r="G2261" s="33"/>
      <c r="H2261" s="33"/>
    </row>
    <row r="2262" spans="6:8" ht="12.75">
      <c r="F2262" s="33"/>
      <c r="G2262" s="33"/>
      <c r="H2262" s="33"/>
    </row>
    <row r="2263" spans="6:8" ht="12.75">
      <c r="F2263" s="33"/>
      <c r="G2263" s="33"/>
      <c r="H2263" s="33"/>
    </row>
    <row r="2264" spans="6:8" ht="12.75">
      <c r="F2264" s="33"/>
      <c r="G2264" s="33"/>
      <c r="H2264" s="33"/>
    </row>
    <row r="2265" spans="6:8" ht="12.75">
      <c r="F2265" s="33"/>
      <c r="G2265" s="33"/>
      <c r="H2265" s="33"/>
    </row>
    <row r="2266" spans="6:8" ht="12.75">
      <c r="F2266" s="33"/>
      <c r="G2266" s="33"/>
      <c r="H2266" s="33"/>
    </row>
    <row r="2267" spans="6:8" ht="12.75">
      <c r="F2267" s="33"/>
      <c r="G2267" s="33"/>
      <c r="H2267" s="33"/>
    </row>
    <row r="2268" spans="6:8" ht="12.75">
      <c r="F2268" s="33"/>
      <c r="G2268" s="33"/>
      <c r="H2268" s="33"/>
    </row>
    <row r="2269" spans="6:8" ht="12.75">
      <c r="F2269" s="33"/>
      <c r="G2269" s="33"/>
      <c r="H2269" s="33"/>
    </row>
    <row r="2270" spans="6:8" ht="12.75">
      <c r="F2270" s="33"/>
      <c r="G2270" s="33"/>
      <c r="H2270" s="33"/>
    </row>
    <row r="2271" spans="6:8" ht="12.75">
      <c r="F2271" s="33"/>
      <c r="G2271" s="33"/>
      <c r="H2271" s="33"/>
    </row>
    <row r="2272" spans="6:8" ht="12.75">
      <c r="F2272" s="33"/>
      <c r="G2272" s="33"/>
      <c r="H2272" s="33"/>
    </row>
    <row r="2273" spans="6:8" ht="12.75">
      <c r="F2273" s="33"/>
      <c r="G2273" s="33"/>
      <c r="H2273" s="33"/>
    </row>
    <row r="2274" spans="6:8" ht="12.75">
      <c r="F2274" s="33"/>
      <c r="G2274" s="33"/>
      <c r="H2274" s="33"/>
    </row>
    <row r="2275" spans="6:8" ht="12.75">
      <c r="F2275" s="33"/>
      <c r="G2275" s="33"/>
      <c r="H2275" s="33"/>
    </row>
    <row r="2276" spans="6:8" ht="12.75">
      <c r="F2276" s="33"/>
      <c r="G2276" s="33"/>
      <c r="H2276" s="33"/>
    </row>
    <row r="2277" spans="6:8" ht="12.75">
      <c r="F2277" s="33"/>
      <c r="G2277" s="33"/>
      <c r="H2277" s="33"/>
    </row>
    <row r="2278" spans="6:8" ht="12.75">
      <c r="F2278" s="33"/>
      <c r="G2278" s="33"/>
      <c r="H2278" s="33"/>
    </row>
    <row r="2279" spans="6:8" ht="12.75">
      <c r="F2279" s="33"/>
      <c r="G2279" s="33"/>
      <c r="H2279" s="33"/>
    </row>
    <row r="2280" spans="6:8" ht="12.75">
      <c r="F2280" s="33"/>
      <c r="G2280" s="33"/>
      <c r="H2280" s="33"/>
    </row>
    <row r="2281" spans="6:8" ht="12.75">
      <c r="F2281" s="33"/>
      <c r="G2281" s="33"/>
      <c r="H2281" s="33"/>
    </row>
    <row r="2282" spans="6:8" ht="12.75">
      <c r="F2282" s="33"/>
      <c r="G2282" s="33"/>
      <c r="H2282" s="33"/>
    </row>
    <row r="2283" spans="6:8" ht="12.75">
      <c r="F2283" s="33"/>
      <c r="G2283" s="33"/>
      <c r="H2283" s="33"/>
    </row>
    <row r="2284" spans="6:8" ht="12.75">
      <c r="F2284" s="33"/>
      <c r="G2284" s="33"/>
      <c r="H2284" s="33"/>
    </row>
    <row r="2285" spans="6:8" ht="12.75">
      <c r="F2285" s="33"/>
      <c r="G2285" s="33"/>
      <c r="H2285" s="33"/>
    </row>
    <row r="2286" spans="6:8" ht="12.75">
      <c r="F2286" s="33"/>
      <c r="G2286" s="33"/>
      <c r="H2286" s="33"/>
    </row>
    <row r="2287" spans="6:8" ht="12.75">
      <c r="F2287" s="33"/>
      <c r="G2287" s="33"/>
      <c r="H2287" s="33"/>
    </row>
    <row r="2288" spans="6:8" ht="12.75">
      <c r="F2288" s="33"/>
      <c r="G2288" s="33"/>
      <c r="H2288" s="33"/>
    </row>
    <row r="2289" spans="6:8" ht="12.75">
      <c r="F2289" s="33"/>
      <c r="G2289" s="33"/>
      <c r="H2289" s="33"/>
    </row>
    <row r="2290" spans="6:8" ht="12.75">
      <c r="F2290" s="33"/>
      <c r="G2290" s="33"/>
      <c r="H2290" s="33"/>
    </row>
    <row r="2291" spans="6:8" ht="12.75">
      <c r="F2291" s="33"/>
      <c r="G2291" s="33"/>
      <c r="H2291" s="33"/>
    </row>
    <row r="2292" spans="6:8" ht="12.75">
      <c r="F2292" s="33"/>
      <c r="G2292" s="33"/>
      <c r="H2292" s="33"/>
    </row>
    <row r="2293" spans="6:8" ht="12.75">
      <c r="F2293" s="33"/>
      <c r="G2293" s="33"/>
      <c r="H2293" s="33"/>
    </row>
    <row r="2294" spans="6:8" ht="12.75">
      <c r="F2294" s="33"/>
      <c r="G2294" s="33"/>
      <c r="H2294" s="33"/>
    </row>
    <row r="2295" spans="6:8" ht="12.75">
      <c r="F2295" s="33"/>
      <c r="G2295" s="33"/>
      <c r="H2295" s="33"/>
    </row>
    <row r="2296" spans="6:8" ht="12.75">
      <c r="F2296" s="33"/>
      <c r="G2296" s="33"/>
      <c r="H2296" s="33"/>
    </row>
    <row r="2297" spans="6:8" ht="12.75">
      <c r="F2297" s="33"/>
      <c r="G2297" s="33"/>
      <c r="H2297" s="33"/>
    </row>
    <row r="2298" spans="6:8" ht="12.75">
      <c r="F2298" s="33"/>
      <c r="G2298" s="33"/>
      <c r="H2298" s="33"/>
    </row>
    <row r="2299" spans="6:8" ht="12.75">
      <c r="F2299" s="33"/>
      <c r="G2299" s="33"/>
      <c r="H2299" s="33"/>
    </row>
    <row r="2300" spans="6:8" ht="12.75">
      <c r="F2300" s="33"/>
      <c r="G2300" s="33"/>
      <c r="H2300" s="33"/>
    </row>
    <row r="2301" spans="6:8" ht="12.75">
      <c r="F2301" s="33"/>
      <c r="G2301" s="33"/>
      <c r="H2301" s="33"/>
    </row>
    <row r="2302" spans="6:8" ht="12.75">
      <c r="F2302" s="33"/>
      <c r="G2302" s="33"/>
      <c r="H2302" s="33"/>
    </row>
    <row r="2303" spans="6:8" ht="12.75">
      <c r="F2303" s="33"/>
      <c r="G2303" s="33"/>
      <c r="H2303" s="33"/>
    </row>
    <row r="2304" spans="6:8" ht="12.75">
      <c r="F2304" s="33"/>
      <c r="G2304" s="33"/>
      <c r="H2304" s="33"/>
    </row>
    <row r="2305" spans="6:8" ht="12.75">
      <c r="F2305" s="33"/>
      <c r="G2305" s="33"/>
      <c r="H2305" s="33"/>
    </row>
    <row r="2306" spans="6:8" ht="12.75">
      <c r="F2306" s="33"/>
      <c r="G2306" s="33"/>
      <c r="H2306" s="33"/>
    </row>
    <row r="2307" spans="6:8" ht="12.75">
      <c r="F2307" s="33"/>
      <c r="G2307" s="33"/>
      <c r="H2307" s="33"/>
    </row>
    <row r="2308" spans="6:8" ht="12.75">
      <c r="F2308" s="33"/>
      <c r="G2308" s="33"/>
      <c r="H2308" s="33"/>
    </row>
    <row r="2309" spans="6:8" ht="12.75">
      <c r="F2309" s="33"/>
      <c r="G2309" s="33"/>
      <c r="H2309" s="33"/>
    </row>
    <row r="2310" spans="6:8" ht="12.75">
      <c r="F2310" s="33"/>
      <c r="G2310" s="33"/>
      <c r="H2310" s="33"/>
    </row>
    <row r="2311" spans="6:8" ht="12.75">
      <c r="F2311" s="33"/>
      <c r="G2311" s="33"/>
      <c r="H2311" s="33"/>
    </row>
    <row r="2312" spans="6:8" ht="12.75">
      <c r="F2312" s="33"/>
      <c r="G2312" s="33"/>
      <c r="H2312" s="33"/>
    </row>
    <row r="2313" spans="6:8" ht="12.75">
      <c r="F2313" s="33"/>
      <c r="G2313" s="33"/>
      <c r="H2313" s="33"/>
    </row>
    <row r="2314" spans="6:8" ht="12.75">
      <c r="F2314" s="33"/>
      <c r="G2314" s="33"/>
      <c r="H2314" s="33"/>
    </row>
    <row r="2315" spans="6:8" ht="12.75">
      <c r="F2315" s="33"/>
      <c r="G2315" s="33"/>
      <c r="H2315" s="33"/>
    </row>
    <row r="2316" spans="6:8" ht="12.75">
      <c r="F2316" s="33"/>
      <c r="G2316" s="33"/>
      <c r="H2316" s="33"/>
    </row>
    <row r="2317" spans="6:8" ht="12.75">
      <c r="F2317" s="33"/>
      <c r="G2317" s="33"/>
      <c r="H2317" s="33"/>
    </row>
    <row r="2318" spans="6:8" ht="12.75">
      <c r="F2318" s="33"/>
      <c r="G2318" s="33"/>
      <c r="H2318" s="33"/>
    </row>
    <row r="2319" spans="6:8" ht="12.75">
      <c r="F2319" s="33"/>
      <c r="G2319" s="33"/>
      <c r="H2319" s="33"/>
    </row>
    <row r="2320" spans="6:8" ht="12.75">
      <c r="F2320" s="33"/>
      <c r="G2320" s="33"/>
      <c r="H2320" s="33"/>
    </row>
    <row r="2321" spans="6:8" ht="12.75">
      <c r="F2321" s="33"/>
      <c r="G2321" s="33"/>
      <c r="H2321" s="33"/>
    </row>
    <row r="2322" spans="6:8" ht="12.75">
      <c r="F2322" s="33"/>
      <c r="G2322" s="33"/>
      <c r="H2322" s="33"/>
    </row>
    <row r="2323" spans="6:8" ht="12.75">
      <c r="F2323" s="33"/>
      <c r="G2323" s="33"/>
      <c r="H2323" s="33"/>
    </row>
    <row r="2324" spans="6:8" ht="12.75">
      <c r="F2324" s="33"/>
      <c r="G2324" s="33"/>
      <c r="H2324" s="33"/>
    </row>
    <row r="2325" spans="6:8" ht="12.75">
      <c r="F2325" s="33"/>
      <c r="G2325" s="33"/>
      <c r="H2325" s="33"/>
    </row>
    <row r="2326" spans="6:8" ht="12.75">
      <c r="F2326" s="33"/>
      <c r="G2326" s="33"/>
      <c r="H2326" s="33"/>
    </row>
    <row r="2327" spans="6:8" ht="12.75">
      <c r="F2327" s="33"/>
      <c r="G2327" s="33"/>
      <c r="H2327" s="33"/>
    </row>
    <row r="2328" spans="6:8" ht="12.75">
      <c r="F2328" s="33"/>
      <c r="G2328" s="33"/>
      <c r="H2328" s="33"/>
    </row>
    <row r="2329" spans="6:8" ht="12.75">
      <c r="F2329" s="33"/>
      <c r="G2329" s="33"/>
      <c r="H2329" s="33"/>
    </row>
    <row r="2330" spans="6:8" ht="12.75">
      <c r="F2330" s="33"/>
      <c r="G2330" s="33"/>
      <c r="H2330" s="33"/>
    </row>
    <row r="2331" spans="6:8" ht="12.75">
      <c r="F2331" s="33"/>
      <c r="G2331" s="33"/>
      <c r="H2331" s="33"/>
    </row>
    <row r="2332" spans="6:8" ht="12.75">
      <c r="F2332" s="33"/>
      <c r="G2332" s="33"/>
      <c r="H2332" s="33"/>
    </row>
    <row r="2333" spans="6:8" ht="12.75">
      <c r="F2333" s="33"/>
      <c r="G2333" s="33"/>
      <c r="H2333" s="33"/>
    </row>
    <row r="2334" spans="6:8" ht="12.75">
      <c r="F2334" s="33"/>
      <c r="G2334" s="33"/>
      <c r="H2334" s="33"/>
    </row>
    <row r="2335" spans="6:8" ht="12.75">
      <c r="F2335" s="33"/>
      <c r="G2335" s="33"/>
      <c r="H2335" s="33"/>
    </row>
    <row r="2336" spans="6:8" ht="12.75">
      <c r="F2336" s="33"/>
      <c r="G2336" s="33"/>
      <c r="H2336" s="33"/>
    </row>
    <row r="2337" spans="6:8" ht="12.75">
      <c r="F2337" s="33"/>
      <c r="G2337" s="33"/>
      <c r="H2337" s="33"/>
    </row>
    <row r="2338" spans="6:8" ht="12.75">
      <c r="F2338" s="33"/>
      <c r="G2338" s="33"/>
      <c r="H2338" s="33"/>
    </row>
    <row r="2339" spans="6:8" ht="12.75">
      <c r="F2339" s="33"/>
      <c r="G2339" s="33"/>
      <c r="H2339" s="33"/>
    </row>
    <row r="2340" spans="6:8" ht="12.75">
      <c r="F2340" s="33"/>
      <c r="G2340" s="33"/>
      <c r="H2340" s="33"/>
    </row>
    <row r="2341" spans="6:8" ht="12.75">
      <c r="F2341" s="33"/>
      <c r="G2341" s="33"/>
      <c r="H2341" s="33"/>
    </row>
    <row r="2342" spans="6:8" ht="12.75">
      <c r="F2342" s="33"/>
      <c r="G2342" s="33"/>
      <c r="H2342" s="33"/>
    </row>
    <row r="2343" spans="6:8" ht="12.75">
      <c r="F2343" s="33"/>
      <c r="G2343" s="33"/>
      <c r="H2343" s="33"/>
    </row>
    <row r="2344" spans="6:8" ht="12.75">
      <c r="F2344" s="33"/>
      <c r="G2344" s="33"/>
      <c r="H2344" s="33"/>
    </row>
    <row r="2345" spans="6:8" ht="12.75">
      <c r="F2345" s="33"/>
      <c r="G2345" s="33"/>
      <c r="H2345" s="33"/>
    </row>
    <row r="2346" spans="6:8" ht="12.75">
      <c r="F2346" s="33"/>
      <c r="G2346" s="33"/>
      <c r="H2346" s="33"/>
    </row>
    <row r="2347" spans="6:8" ht="12.75">
      <c r="F2347" s="33"/>
      <c r="G2347" s="33"/>
      <c r="H2347" s="33"/>
    </row>
    <row r="2348" spans="6:8" ht="12.75">
      <c r="F2348" s="33"/>
      <c r="G2348" s="33"/>
      <c r="H2348" s="33"/>
    </row>
    <row r="2349" spans="6:8" ht="12.75">
      <c r="F2349" s="33"/>
      <c r="G2349" s="33"/>
      <c r="H2349" s="33"/>
    </row>
    <row r="2350" spans="6:8" ht="12.75">
      <c r="F2350" s="33"/>
      <c r="G2350" s="33"/>
      <c r="H2350" s="33"/>
    </row>
    <row r="2351" spans="6:8" ht="12.75">
      <c r="F2351" s="33"/>
      <c r="G2351" s="33"/>
      <c r="H2351" s="33"/>
    </row>
    <row r="2352" spans="6:8" ht="12.75">
      <c r="F2352" s="33"/>
      <c r="G2352" s="33"/>
      <c r="H2352" s="33"/>
    </row>
    <row r="2353" spans="6:8" ht="12.75">
      <c r="F2353" s="33"/>
      <c r="G2353" s="33"/>
      <c r="H2353" s="33"/>
    </row>
    <row r="2354" spans="6:8" ht="12.75">
      <c r="F2354" s="33"/>
      <c r="G2354" s="33"/>
      <c r="H2354" s="33"/>
    </row>
    <row r="2355" spans="6:8" ht="12.75">
      <c r="F2355" s="33"/>
      <c r="G2355" s="33"/>
      <c r="H2355" s="33"/>
    </row>
    <row r="2356" spans="6:8" ht="12.75">
      <c r="F2356" s="33"/>
      <c r="G2356" s="33"/>
      <c r="H2356" s="33"/>
    </row>
    <row r="2357" spans="6:8" ht="12.75">
      <c r="F2357" s="33"/>
      <c r="G2357" s="33"/>
      <c r="H2357" s="33"/>
    </row>
    <row r="2358" spans="6:8" ht="12.75">
      <c r="F2358" s="33"/>
      <c r="G2358" s="33"/>
      <c r="H2358" s="33"/>
    </row>
    <row r="2359" spans="6:8" ht="12.75">
      <c r="F2359" s="33"/>
      <c r="G2359" s="33"/>
      <c r="H2359" s="33"/>
    </row>
    <row r="2360" spans="6:8" ht="12.75">
      <c r="F2360" s="33"/>
      <c r="G2360" s="33"/>
      <c r="H2360" s="33"/>
    </row>
    <row r="2361" spans="6:8" ht="12.75">
      <c r="F2361" s="33"/>
      <c r="G2361" s="33"/>
      <c r="H2361" s="33"/>
    </row>
    <row r="2362" spans="6:8" ht="12.75">
      <c r="F2362" s="33"/>
      <c r="G2362" s="33"/>
      <c r="H2362" s="33"/>
    </row>
    <row r="2363" spans="6:8" ht="12.75">
      <c r="F2363" s="33"/>
      <c r="G2363" s="33"/>
      <c r="H2363" s="33"/>
    </row>
    <row r="2364" spans="6:8" ht="12.75">
      <c r="F2364" s="33"/>
      <c r="G2364" s="33"/>
      <c r="H2364" s="33"/>
    </row>
    <row r="2365" spans="6:8" ht="12.75">
      <c r="F2365" s="33"/>
      <c r="G2365" s="33"/>
      <c r="H2365" s="33"/>
    </row>
    <row r="2366" spans="6:8" ht="12.75">
      <c r="F2366" s="33"/>
      <c r="G2366" s="33"/>
      <c r="H2366" s="33"/>
    </row>
    <row r="2367" spans="6:8" ht="12.75">
      <c r="F2367" s="33"/>
      <c r="G2367" s="33"/>
      <c r="H2367" s="33"/>
    </row>
    <row r="2368" spans="6:8" ht="12.75">
      <c r="F2368" s="33"/>
      <c r="G2368" s="33"/>
      <c r="H2368" s="33"/>
    </row>
    <row r="2369" spans="6:8" ht="12.75">
      <c r="F2369" s="33"/>
      <c r="G2369" s="33"/>
      <c r="H2369" s="33"/>
    </row>
    <row r="2370" spans="6:8" ht="12.75">
      <c r="F2370" s="33"/>
      <c r="G2370" s="33"/>
      <c r="H2370" s="33"/>
    </row>
    <row r="2371" spans="6:8" ht="12.75">
      <c r="F2371" s="33"/>
      <c r="G2371" s="33"/>
      <c r="H2371" s="33"/>
    </row>
    <row r="2372" spans="6:8" ht="12.75">
      <c r="F2372" s="33"/>
      <c r="G2372" s="33"/>
      <c r="H2372" s="33"/>
    </row>
    <row r="2373" spans="6:8" ht="12.75">
      <c r="F2373" s="33"/>
      <c r="G2373" s="33"/>
      <c r="H2373" s="33"/>
    </row>
    <row r="2374" spans="6:8" ht="12.75">
      <c r="F2374" s="33"/>
      <c r="G2374" s="33"/>
      <c r="H2374" s="33"/>
    </row>
    <row r="2375" spans="6:8" ht="12.75">
      <c r="F2375" s="33"/>
      <c r="G2375" s="33"/>
      <c r="H2375" s="33"/>
    </row>
    <row r="2376" spans="6:8" ht="12.75">
      <c r="F2376" s="33"/>
      <c r="G2376" s="33"/>
      <c r="H2376" s="33"/>
    </row>
    <row r="2377" spans="6:8" ht="12.75">
      <c r="F2377" s="33"/>
      <c r="G2377" s="33"/>
      <c r="H2377" s="33"/>
    </row>
    <row r="2378" spans="6:8" ht="12.75">
      <c r="F2378" s="33"/>
      <c r="G2378" s="33"/>
      <c r="H2378" s="33"/>
    </row>
    <row r="2379" spans="6:8" ht="12.75">
      <c r="F2379" s="33"/>
      <c r="G2379" s="33"/>
      <c r="H2379" s="33"/>
    </row>
    <row r="2380" spans="6:8" ht="12.75">
      <c r="F2380" s="33"/>
      <c r="G2380" s="33"/>
      <c r="H2380" s="33"/>
    </row>
    <row r="2381" spans="6:8" ht="12.75">
      <c r="F2381" s="33"/>
      <c r="G2381" s="33"/>
      <c r="H2381" s="33"/>
    </row>
    <row r="2382" spans="6:8" ht="12.75">
      <c r="F2382" s="33"/>
      <c r="G2382" s="33"/>
      <c r="H2382" s="33"/>
    </row>
    <row r="2383" spans="6:8" ht="12.75">
      <c r="F2383" s="33"/>
      <c r="G2383" s="33"/>
      <c r="H2383" s="33"/>
    </row>
    <row r="2384" spans="6:8" ht="12.75">
      <c r="F2384" s="33"/>
      <c r="G2384" s="33"/>
      <c r="H2384" s="33"/>
    </row>
    <row r="2385" spans="6:8" ht="12.75">
      <c r="F2385" s="33"/>
      <c r="G2385" s="33"/>
      <c r="H2385" s="33"/>
    </row>
    <row r="2386" spans="6:8" ht="12.75">
      <c r="F2386" s="33"/>
      <c r="G2386" s="33"/>
      <c r="H2386" s="33"/>
    </row>
    <row r="2387" spans="6:8" ht="12.75">
      <c r="F2387" s="33"/>
      <c r="G2387" s="33"/>
      <c r="H2387" s="33"/>
    </row>
    <row r="2388" spans="6:8" ht="12.75">
      <c r="F2388" s="33"/>
      <c r="G2388" s="33"/>
      <c r="H2388" s="33"/>
    </row>
    <row r="2389" spans="6:8" ht="12.75">
      <c r="F2389" s="33"/>
      <c r="G2389" s="33"/>
      <c r="H2389" s="33"/>
    </row>
    <row r="2390" spans="6:8" ht="12.75">
      <c r="F2390" s="33"/>
      <c r="G2390" s="33"/>
      <c r="H2390" s="33"/>
    </row>
    <row r="2391" spans="6:8" ht="12.75">
      <c r="F2391" s="33"/>
      <c r="G2391" s="33"/>
      <c r="H2391" s="33"/>
    </row>
    <row r="2392" spans="6:8" ht="12.75">
      <c r="F2392" s="33"/>
      <c r="G2392" s="33"/>
      <c r="H2392" s="33"/>
    </row>
    <row r="2393" spans="6:8" ht="12.75">
      <c r="F2393" s="33"/>
      <c r="G2393" s="33"/>
      <c r="H2393" s="33"/>
    </row>
    <row r="2394" spans="6:8" ht="12.75">
      <c r="F2394" s="33"/>
      <c r="G2394" s="33"/>
      <c r="H2394" s="33"/>
    </row>
    <row r="2395" spans="6:8" ht="12.75">
      <c r="F2395" s="33"/>
      <c r="G2395" s="33"/>
      <c r="H2395" s="33"/>
    </row>
    <row r="2396" spans="6:8" ht="12.75">
      <c r="F2396" s="33"/>
      <c r="G2396" s="33"/>
      <c r="H2396" s="33"/>
    </row>
    <row r="2397" spans="6:8" ht="12.75">
      <c r="F2397" s="33"/>
      <c r="G2397" s="33"/>
      <c r="H2397" s="33"/>
    </row>
    <row r="2398" spans="6:8" ht="12.75">
      <c r="F2398" s="33"/>
      <c r="G2398" s="33"/>
      <c r="H2398" s="33"/>
    </row>
    <row r="2399" spans="6:8" ht="12.75">
      <c r="F2399" s="33"/>
      <c r="G2399" s="33"/>
      <c r="H2399" s="33"/>
    </row>
    <row r="2400" spans="6:8" ht="12.75">
      <c r="F2400" s="33"/>
      <c r="G2400" s="33"/>
      <c r="H2400" s="33"/>
    </row>
    <row r="2401" spans="6:8" ht="12.75">
      <c r="F2401" s="33"/>
      <c r="G2401" s="33"/>
      <c r="H2401" s="33"/>
    </row>
    <row r="2402" spans="6:8" ht="12.75">
      <c r="F2402" s="33"/>
      <c r="G2402" s="33"/>
      <c r="H2402" s="33"/>
    </row>
    <row r="2403" spans="6:8" ht="12.75">
      <c r="F2403" s="33"/>
      <c r="G2403" s="33"/>
      <c r="H2403" s="33"/>
    </row>
    <row r="2404" spans="6:8" ht="12.75">
      <c r="F2404" s="33"/>
      <c r="G2404" s="33"/>
      <c r="H2404" s="33"/>
    </row>
    <row r="2405" spans="6:8" ht="12.75">
      <c r="F2405" s="33"/>
      <c r="G2405" s="33"/>
      <c r="H2405" s="33"/>
    </row>
    <row r="2406" spans="6:8" ht="12.75">
      <c r="F2406" s="33"/>
      <c r="G2406" s="33"/>
      <c r="H2406" s="33"/>
    </row>
    <row r="2407" spans="6:8" ht="12.75">
      <c r="F2407" s="33"/>
      <c r="G2407" s="33"/>
      <c r="H2407" s="33"/>
    </row>
    <row r="2408" spans="6:8" ht="12.75">
      <c r="F2408" s="33"/>
      <c r="G2408" s="33"/>
      <c r="H2408" s="33"/>
    </row>
    <row r="2409" spans="6:8" ht="12.75">
      <c r="F2409" s="33"/>
      <c r="G2409" s="33"/>
      <c r="H2409" s="33"/>
    </row>
    <row r="2410" spans="6:8" ht="12.75">
      <c r="F2410" s="33"/>
      <c r="G2410" s="33"/>
      <c r="H2410" s="33"/>
    </row>
    <row r="2411" spans="6:8" ht="12.75">
      <c r="F2411" s="33"/>
      <c r="G2411" s="33"/>
      <c r="H2411" s="33"/>
    </row>
    <row r="2412" spans="6:8" ht="12.75">
      <c r="F2412" s="33"/>
      <c r="G2412" s="33"/>
      <c r="H2412" s="33"/>
    </row>
    <row r="2413" spans="6:8" ht="12.75">
      <c r="F2413" s="33"/>
      <c r="G2413" s="33"/>
      <c r="H2413" s="33"/>
    </row>
    <row r="2414" spans="6:8" ht="12.75">
      <c r="F2414" s="33"/>
      <c r="G2414" s="33"/>
      <c r="H2414" s="33"/>
    </row>
    <row r="2415" spans="6:8" ht="12.75">
      <c r="F2415" s="33"/>
      <c r="G2415" s="33"/>
      <c r="H2415" s="33"/>
    </row>
    <row r="2416" spans="6:8" ht="12.75">
      <c r="F2416" s="33"/>
      <c r="G2416" s="33"/>
      <c r="H2416" s="33"/>
    </row>
    <row r="2417" spans="6:8" ht="12.75">
      <c r="F2417" s="33"/>
      <c r="G2417" s="33"/>
      <c r="H2417" s="33"/>
    </row>
    <row r="2418" spans="6:8" ht="12.75">
      <c r="F2418" s="33"/>
      <c r="G2418" s="33"/>
      <c r="H2418" s="33"/>
    </row>
    <row r="2419" spans="6:8" ht="12.75">
      <c r="F2419" s="33"/>
      <c r="G2419" s="33"/>
      <c r="H2419" s="33"/>
    </row>
    <row r="2420" spans="6:8" ht="12.75">
      <c r="F2420" s="33"/>
      <c r="G2420" s="33"/>
      <c r="H2420" s="33"/>
    </row>
    <row r="2421" spans="6:8" ht="12.75">
      <c r="F2421" s="33"/>
      <c r="G2421" s="33"/>
      <c r="H2421" s="33"/>
    </row>
    <row r="2422" spans="6:8" ht="12.75">
      <c r="F2422" s="33"/>
      <c r="G2422" s="33"/>
      <c r="H2422" s="33"/>
    </row>
    <row r="2423" spans="6:8" ht="12.75">
      <c r="F2423" s="33"/>
      <c r="G2423" s="33"/>
      <c r="H2423" s="33"/>
    </row>
    <row r="2424" spans="6:8" ht="12.75">
      <c r="F2424" s="33"/>
      <c r="G2424" s="33"/>
      <c r="H2424" s="33"/>
    </row>
    <row r="2425" spans="6:8" ht="12.75">
      <c r="F2425" s="33"/>
      <c r="G2425" s="33"/>
      <c r="H2425" s="33"/>
    </row>
    <row r="2426" spans="6:8" ht="12.75">
      <c r="F2426" s="33"/>
      <c r="G2426" s="33"/>
      <c r="H2426" s="33"/>
    </row>
    <row r="2427" spans="6:8" ht="12.75">
      <c r="F2427" s="33"/>
      <c r="G2427" s="33"/>
      <c r="H2427" s="33"/>
    </row>
    <row r="2428" spans="6:8" ht="12.75">
      <c r="F2428" s="33"/>
      <c r="G2428" s="33"/>
      <c r="H2428" s="33"/>
    </row>
    <row r="2429" spans="6:8" ht="12.75">
      <c r="F2429" s="33"/>
      <c r="G2429" s="33"/>
      <c r="H2429" s="33"/>
    </row>
    <row r="2430" spans="6:8" ht="12.75">
      <c r="F2430" s="33"/>
      <c r="G2430" s="33"/>
      <c r="H2430" s="33"/>
    </row>
    <row r="2431" spans="6:8" ht="12.75">
      <c r="F2431" s="33"/>
      <c r="G2431" s="33"/>
      <c r="H2431" s="33"/>
    </row>
    <row r="2432" spans="6:8" ht="12.75">
      <c r="F2432" s="33"/>
      <c r="G2432" s="33"/>
      <c r="H2432" s="33"/>
    </row>
    <row r="2433" spans="6:8" ht="12.75">
      <c r="F2433" s="33"/>
      <c r="G2433" s="33"/>
      <c r="H2433" s="33"/>
    </row>
    <row r="2434" spans="6:8" ht="12.75">
      <c r="F2434" s="33"/>
      <c r="G2434" s="33"/>
      <c r="H2434" s="33"/>
    </row>
    <row r="2435" spans="6:8" ht="12.75">
      <c r="F2435" s="33"/>
      <c r="G2435" s="33"/>
      <c r="H2435" s="33"/>
    </row>
    <row r="2436" spans="6:8" ht="12.75">
      <c r="F2436" s="33"/>
      <c r="G2436" s="33"/>
      <c r="H2436" s="33"/>
    </row>
    <row r="2437" spans="6:8" ht="12.75">
      <c r="F2437" s="33"/>
      <c r="G2437" s="33"/>
      <c r="H2437" s="33"/>
    </row>
    <row r="2438" spans="6:8" ht="12.75">
      <c r="F2438" s="33"/>
      <c r="G2438" s="33"/>
      <c r="H2438" s="33"/>
    </row>
    <row r="2439" spans="6:8" ht="12.75">
      <c r="F2439" s="33"/>
      <c r="G2439" s="33"/>
      <c r="H2439" s="33"/>
    </row>
    <row r="2440" spans="6:8" ht="12.75">
      <c r="F2440" s="33"/>
      <c r="G2440" s="33"/>
      <c r="H2440" s="33"/>
    </row>
    <row r="2441" spans="6:8" ht="12.75">
      <c r="F2441" s="33"/>
      <c r="G2441" s="33"/>
      <c r="H2441" s="33"/>
    </row>
    <row r="2442" spans="6:8" ht="12.75">
      <c r="F2442" s="33"/>
      <c r="G2442" s="33"/>
      <c r="H2442" s="33"/>
    </row>
    <row r="2443" spans="6:8" ht="12.75">
      <c r="F2443" s="33"/>
      <c r="G2443" s="33"/>
      <c r="H2443" s="33"/>
    </row>
    <row r="2444" spans="6:8" ht="12.75">
      <c r="F2444" s="33"/>
      <c r="G2444" s="33"/>
      <c r="H2444" s="33"/>
    </row>
    <row r="2445" spans="6:8" ht="12.75">
      <c r="F2445" s="33"/>
      <c r="G2445" s="33"/>
      <c r="H2445" s="33"/>
    </row>
    <row r="2446" spans="6:8" ht="12.75">
      <c r="F2446" s="33"/>
      <c r="G2446" s="33"/>
      <c r="H2446" s="33"/>
    </row>
    <row r="2447" spans="6:8" ht="12.75">
      <c r="F2447" s="33"/>
      <c r="G2447" s="33"/>
      <c r="H2447" s="33"/>
    </row>
    <row r="2448" spans="6:8" ht="12.75">
      <c r="F2448" s="33"/>
      <c r="G2448" s="33"/>
      <c r="H2448" s="33"/>
    </row>
    <row r="2449" spans="6:8" ht="12.75">
      <c r="F2449" s="33"/>
      <c r="G2449" s="33"/>
      <c r="H2449" s="33"/>
    </row>
    <row r="2450" spans="6:8" ht="12.75">
      <c r="F2450" s="33"/>
      <c r="G2450" s="33"/>
      <c r="H2450" s="33"/>
    </row>
    <row r="2451" spans="6:8" ht="12.75">
      <c r="F2451" s="33"/>
      <c r="G2451" s="33"/>
      <c r="H2451" s="33"/>
    </row>
    <row r="2452" spans="6:8" ht="12.75">
      <c r="F2452" s="33"/>
      <c r="G2452" s="33"/>
      <c r="H2452" s="33"/>
    </row>
    <row r="2453" spans="6:8" ht="12.75">
      <c r="F2453" s="33"/>
      <c r="G2453" s="33"/>
      <c r="H2453" s="33"/>
    </row>
    <row r="2454" spans="6:8" ht="12.75">
      <c r="F2454" s="33"/>
      <c r="G2454" s="33"/>
      <c r="H2454" s="33"/>
    </row>
    <row r="2455" spans="6:8" ht="12.75">
      <c r="F2455" s="33"/>
      <c r="G2455" s="33"/>
      <c r="H2455" s="33"/>
    </row>
    <row r="2456" spans="6:8" ht="12.75">
      <c r="F2456" s="33"/>
      <c r="G2456" s="33"/>
      <c r="H2456" s="33"/>
    </row>
    <row r="2457" spans="6:8" ht="12.75">
      <c r="F2457" s="33"/>
      <c r="G2457" s="33"/>
      <c r="H2457" s="33"/>
    </row>
    <row r="2458" spans="6:8" ht="12.75">
      <c r="F2458" s="33"/>
      <c r="G2458" s="33"/>
      <c r="H2458" s="33"/>
    </row>
    <row r="2459" spans="6:8" ht="12.75">
      <c r="F2459" s="33"/>
      <c r="G2459" s="33"/>
      <c r="H2459" s="33"/>
    </row>
    <row r="2460" spans="6:8" ht="12.75">
      <c r="F2460" s="33"/>
      <c r="G2460" s="33"/>
      <c r="H2460" s="33"/>
    </row>
    <row r="2461" spans="6:8" ht="12.75">
      <c r="F2461" s="33"/>
      <c r="G2461" s="33"/>
      <c r="H2461" s="33"/>
    </row>
    <row r="2462" spans="6:8" ht="12.75">
      <c r="F2462" s="33"/>
      <c r="G2462" s="33"/>
      <c r="H2462" s="33"/>
    </row>
    <row r="2463" spans="6:8" ht="12.75">
      <c r="F2463" s="33"/>
      <c r="G2463" s="33"/>
      <c r="H2463" s="33"/>
    </row>
    <row r="2464" spans="6:8" ht="12.75">
      <c r="F2464" s="33"/>
      <c r="G2464" s="33"/>
      <c r="H2464" s="33"/>
    </row>
    <row r="2465" spans="6:8" ht="12.75">
      <c r="F2465" s="33"/>
      <c r="G2465" s="33"/>
      <c r="H2465" s="33"/>
    </row>
    <row r="2466" spans="6:8" ht="12.75">
      <c r="F2466" s="33"/>
      <c r="G2466" s="33"/>
      <c r="H2466" s="33"/>
    </row>
    <row r="2467" spans="6:8" ht="12.75">
      <c r="F2467" s="33"/>
      <c r="G2467" s="33"/>
      <c r="H2467" s="33"/>
    </row>
    <row r="2468" spans="6:8" ht="12.75">
      <c r="F2468" s="33"/>
      <c r="G2468" s="33"/>
      <c r="H2468" s="33"/>
    </row>
    <row r="2469" spans="6:8" ht="12.75">
      <c r="F2469" s="33"/>
      <c r="G2469" s="33"/>
      <c r="H2469" s="33"/>
    </row>
    <row r="2470" spans="6:8" ht="12.75">
      <c r="F2470" s="33"/>
      <c r="G2470" s="33"/>
      <c r="H2470" s="33"/>
    </row>
    <row r="2471" spans="6:8" ht="12.75">
      <c r="F2471" s="33"/>
      <c r="G2471" s="33"/>
      <c r="H2471" s="33"/>
    </row>
    <row r="2472" spans="6:8" ht="12.75">
      <c r="F2472" s="33"/>
      <c r="G2472" s="33"/>
      <c r="H2472" s="33"/>
    </row>
    <row r="2473" spans="6:8" ht="12.75">
      <c r="F2473" s="33"/>
      <c r="G2473" s="33"/>
      <c r="H2473" s="33"/>
    </row>
    <row r="2474" spans="6:8" ht="12.75">
      <c r="F2474" s="33"/>
      <c r="G2474" s="33"/>
      <c r="H2474" s="33"/>
    </row>
    <row r="2475" spans="6:8" ht="12.75">
      <c r="F2475" s="33"/>
      <c r="G2475" s="33"/>
      <c r="H2475" s="33"/>
    </row>
    <row r="2476" spans="6:8" ht="12.75">
      <c r="F2476" s="33"/>
      <c r="G2476" s="33"/>
      <c r="H2476" s="33"/>
    </row>
    <row r="2477" spans="6:8" ht="12.75">
      <c r="F2477" s="33"/>
      <c r="G2477" s="33"/>
      <c r="H2477" s="33"/>
    </row>
    <row r="2478" spans="6:8" ht="12.75">
      <c r="F2478" s="33"/>
      <c r="G2478" s="33"/>
      <c r="H2478" s="33"/>
    </row>
    <row r="2479" spans="6:8" ht="12.75">
      <c r="F2479" s="33"/>
      <c r="G2479" s="33"/>
      <c r="H2479" s="33"/>
    </row>
    <row r="2480" spans="6:8" ht="12.75">
      <c r="F2480" s="33"/>
      <c r="G2480" s="33"/>
      <c r="H2480" s="33"/>
    </row>
    <row r="2481" spans="6:8" ht="12.75">
      <c r="F2481" s="33"/>
      <c r="G2481" s="33"/>
      <c r="H2481" s="33"/>
    </row>
    <row r="2482" spans="6:8" ht="12.75">
      <c r="F2482" s="33"/>
      <c r="G2482" s="33"/>
      <c r="H2482" s="33"/>
    </row>
    <row r="2483" spans="6:8" ht="12.75">
      <c r="F2483" s="33"/>
      <c r="G2483" s="33"/>
      <c r="H2483" s="33"/>
    </row>
    <row r="2484" spans="6:8" ht="12.75">
      <c r="F2484" s="33"/>
      <c r="G2484" s="33"/>
      <c r="H2484" s="33"/>
    </row>
    <row r="2485" spans="6:8" ht="12.75">
      <c r="F2485" s="33"/>
      <c r="G2485" s="33"/>
      <c r="H2485" s="33"/>
    </row>
    <row r="2486" spans="6:8" ht="12.75">
      <c r="F2486" s="33"/>
      <c r="G2486" s="33"/>
      <c r="H2486" s="33"/>
    </row>
    <row r="2487" spans="6:8" ht="12.75">
      <c r="F2487" s="33"/>
      <c r="G2487" s="33"/>
      <c r="H2487" s="33"/>
    </row>
    <row r="2488" spans="6:8" ht="12.75">
      <c r="F2488" s="33"/>
      <c r="G2488" s="33"/>
      <c r="H2488" s="33"/>
    </row>
    <row r="2489" spans="6:8" ht="12.75">
      <c r="F2489" s="33"/>
      <c r="G2489" s="33"/>
      <c r="H2489" s="33"/>
    </row>
    <row r="2490" spans="6:8" ht="12.75">
      <c r="F2490" s="33"/>
      <c r="G2490" s="33"/>
      <c r="H2490" s="33"/>
    </row>
    <row r="2491" spans="6:8" ht="12.75">
      <c r="F2491" s="33"/>
      <c r="G2491" s="33"/>
      <c r="H2491" s="33"/>
    </row>
    <row r="2492" spans="6:8" ht="12.75">
      <c r="F2492" s="33"/>
      <c r="G2492" s="33"/>
      <c r="H2492" s="33"/>
    </row>
    <row r="2493" spans="6:8" ht="12.75">
      <c r="F2493" s="33"/>
      <c r="G2493" s="33"/>
      <c r="H2493" s="33"/>
    </row>
    <row r="2494" spans="6:8" ht="12.75">
      <c r="F2494" s="33"/>
      <c r="G2494" s="33"/>
      <c r="H2494" s="33"/>
    </row>
    <row r="2495" spans="6:8" ht="12.75">
      <c r="F2495" s="33"/>
      <c r="G2495" s="33"/>
      <c r="H2495" s="33"/>
    </row>
    <row r="2496" spans="6:8" ht="12.75">
      <c r="F2496" s="33"/>
      <c r="G2496" s="33"/>
      <c r="H2496" s="33"/>
    </row>
    <row r="2497" spans="6:8" ht="12.75">
      <c r="F2497" s="33"/>
      <c r="G2497" s="33"/>
      <c r="H2497" s="33"/>
    </row>
    <row r="2498" spans="6:8" ht="12.75">
      <c r="F2498" s="33"/>
      <c r="G2498" s="33"/>
      <c r="H2498" s="33"/>
    </row>
    <row r="2499" spans="6:8" ht="12.75">
      <c r="F2499" s="33"/>
      <c r="G2499" s="33"/>
      <c r="H2499" s="33"/>
    </row>
    <row r="2500" spans="6:8" ht="12.75">
      <c r="F2500" s="33"/>
      <c r="G2500" s="33"/>
      <c r="H2500" s="33"/>
    </row>
    <row r="2501" spans="6:8" ht="12.75">
      <c r="F2501" s="33"/>
      <c r="G2501" s="33"/>
      <c r="H2501" s="33"/>
    </row>
    <row r="2502" spans="6:8" ht="12.75">
      <c r="F2502" s="33"/>
      <c r="G2502" s="33"/>
      <c r="H2502" s="33"/>
    </row>
    <row r="2503" spans="6:8" ht="12.75">
      <c r="F2503" s="33"/>
      <c r="G2503" s="33"/>
      <c r="H2503" s="33"/>
    </row>
    <row r="2504" spans="6:8" ht="12.75">
      <c r="F2504" s="33"/>
      <c r="G2504" s="33"/>
      <c r="H2504" s="33"/>
    </row>
    <row r="2505" spans="6:8" ht="12.75">
      <c r="F2505" s="33"/>
      <c r="G2505" s="33"/>
      <c r="H2505" s="33"/>
    </row>
    <row r="2506" spans="6:8" ht="12.75">
      <c r="F2506" s="33"/>
      <c r="G2506" s="33"/>
      <c r="H2506" s="33"/>
    </row>
    <row r="2507" spans="6:8" ht="12.75">
      <c r="F2507" s="33"/>
      <c r="G2507" s="33"/>
      <c r="H2507" s="33"/>
    </row>
    <row r="2508" spans="6:8" ht="12.75">
      <c r="F2508" s="33"/>
      <c r="G2508" s="33"/>
      <c r="H2508" s="33"/>
    </row>
    <row r="2509" spans="6:8" ht="12.75">
      <c r="F2509" s="33"/>
      <c r="G2509" s="33"/>
      <c r="H2509" s="33"/>
    </row>
    <row r="2510" spans="6:8" ht="12.75">
      <c r="F2510" s="33"/>
      <c r="G2510" s="33"/>
      <c r="H2510" s="33"/>
    </row>
    <row r="2511" spans="6:8" ht="12.75">
      <c r="F2511" s="33"/>
      <c r="G2511" s="33"/>
      <c r="H2511" s="33"/>
    </row>
    <row r="2512" spans="6:8" ht="12.75">
      <c r="F2512" s="33"/>
      <c r="G2512" s="33"/>
      <c r="H2512" s="33"/>
    </row>
    <row r="2513" spans="6:8" ht="12.75">
      <c r="F2513" s="33"/>
      <c r="G2513" s="33"/>
      <c r="H2513" s="33"/>
    </row>
    <row r="2514" spans="6:8" ht="12.75">
      <c r="F2514" s="33"/>
      <c r="G2514" s="33"/>
      <c r="H2514" s="33"/>
    </row>
    <row r="2515" spans="6:8" ht="12.75">
      <c r="F2515" s="33"/>
      <c r="G2515" s="33"/>
      <c r="H2515" s="33"/>
    </row>
    <row r="2516" spans="6:8" ht="12.75">
      <c r="F2516" s="33"/>
      <c r="G2516" s="33"/>
      <c r="H2516" s="33"/>
    </row>
    <row r="2517" spans="6:8" ht="12.75">
      <c r="F2517" s="33"/>
      <c r="G2517" s="33"/>
      <c r="H2517" s="33"/>
    </row>
    <row r="2518" spans="6:8" ht="12.75">
      <c r="F2518" s="33"/>
      <c r="G2518" s="33"/>
      <c r="H2518" s="33"/>
    </row>
    <row r="2519" spans="6:8" ht="12.75">
      <c r="F2519" s="33"/>
      <c r="G2519" s="33"/>
      <c r="H2519" s="33"/>
    </row>
    <row r="2520" spans="6:8" ht="12.75">
      <c r="F2520" s="33"/>
      <c r="G2520" s="33"/>
      <c r="H2520" s="33"/>
    </row>
    <row r="2521" spans="6:8" ht="12.75">
      <c r="F2521" s="33"/>
      <c r="G2521" s="33"/>
      <c r="H2521" s="33"/>
    </row>
    <row r="2522" spans="6:8" ht="12.75">
      <c r="F2522" s="33"/>
      <c r="G2522" s="33"/>
      <c r="H2522" s="33"/>
    </row>
    <row r="2523" spans="6:8" ht="12.75">
      <c r="F2523" s="33"/>
      <c r="G2523" s="33"/>
      <c r="H2523" s="33"/>
    </row>
    <row r="2524" spans="6:8" ht="12.75">
      <c r="F2524" s="33"/>
      <c r="G2524" s="33"/>
      <c r="H2524" s="33"/>
    </row>
    <row r="2525" spans="6:8" ht="12.75">
      <c r="F2525" s="33"/>
      <c r="G2525" s="33"/>
      <c r="H2525" s="33"/>
    </row>
    <row r="2526" spans="6:8" ht="12.75">
      <c r="F2526" s="33"/>
      <c r="G2526" s="33"/>
      <c r="H2526" s="33"/>
    </row>
    <row r="2527" spans="6:8" ht="12.75">
      <c r="F2527" s="33"/>
      <c r="G2527" s="33"/>
      <c r="H2527" s="33"/>
    </row>
    <row r="2528" spans="6:8" ht="12.75">
      <c r="F2528" s="33"/>
      <c r="G2528" s="33"/>
      <c r="H2528" s="33"/>
    </row>
    <row r="2529" spans="6:8" ht="12.75">
      <c r="F2529" s="33"/>
      <c r="G2529" s="33"/>
      <c r="H2529" s="33"/>
    </row>
    <row r="2530" spans="6:8" ht="12.75">
      <c r="F2530" s="33"/>
      <c r="G2530" s="33"/>
      <c r="H2530" s="33"/>
    </row>
    <row r="2531" spans="6:8" ht="12.75">
      <c r="F2531" s="33"/>
      <c r="G2531" s="33"/>
      <c r="H2531" s="33"/>
    </row>
    <row r="2532" spans="6:8" ht="12.75">
      <c r="F2532" s="33"/>
      <c r="G2532" s="33"/>
      <c r="H2532" s="33"/>
    </row>
    <row r="2533" spans="6:8" ht="12.75">
      <c r="F2533" s="33"/>
      <c r="G2533" s="33"/>
      <c r="H2533" s="33"/>
    </row>
    <row r="2534" spans="6:8" ht="12.75">
      <c r="F2534" s="33"/>
      <c r="G2534" s="33"/>
      <c r="H2534" s="33"/>
    </row>
    <row r="2535" spans="6:8" ht="12.75">
      <c r="F2535" s="33"/>
      <c r="G2535" s="33"/>
      <c r="H2535" s="33"/>
    </row>
    <row r="2536" spans="6:8" ht="12.75">
      <c r="F2536" s="33"/>
      <c r="G2536" s="33"/>
      <c r="H2536" s="33"/>
    </row>
    <row r="2537" spans="6:8" ht="12.75">
      <c r="F2537" s="33"/>
      <c r="G2537" s="33"/>
      <c r="H2537" s="33"/>
    </row>
    <row r="2538" spans="6:8" ht="12.75">
      <c r="F2538" s="33"/>
      <c r="G2538" s="33"/>
      <c r="H2538" s="33"/>
    </row>
    <row r="2539" spans="6:8" ht="12.75">
      <c r="F2539" s="33"/>
      <c r="G2539" s="33"/>
      <c r="H2539" s="33"/>
    </row>
    <row r="2540" spans="6:8" ht="12.75">
      <c r="F2540" s="33"/>
      <c r="G2540" s="33"/>
      <c r="H2540" s="33"/>
    </row>
    <row r="2541" spans="6:8" ht="12.75">
      <c r="F2541" s="33"/>
      <c r="G2541" s="33"/>
      <c r="H2541" s="33"/>
    </row>
    <row r="2542" spans="6:8" ht="12.75">
      <c r="F2542" s="33"/>
      <c r="G2542" s="33"/>
      <c r="H2542" s="33"/>
    </row>
    <row r="2543" spans="6:8" ht="12.75">
      <c r="F2543" s="33"/>
      <c r="G2543" s="33"/>
      <c r="H2543" s="33"/>
    </row>
    <row r="2544" spans="6:8" ht="12.75">
      <c r="F2544" s="33"/>
      <c r="G2544" s="33"/>
      <c r="H2544" s="33"/>
    </row>
    <row r="2545" spans="6:8" ht="12.75">
      <c r="F2545" s="33"/>
      <c r="G2545" s="33"/>
      <c r="H2545" s="33"/>
    </row>
    <row r="2546" spans="6:8" ht="12.75">
      <c r="F2546" s="33"/>
      <c r="G2546" s="33"/>
      <c r="H2546" s="33"/>
    </row>
    <row r="2547" spans="6:8" ht="12.75">
      <c r="F2547" s="33"/>
      <c r="G2547" s="33"/>
      <c r="H2547" s="33"/>
    </row>
    <row r="2548" spans="6:8" ht="12.75">
      <c r="F2548" s="33"/>
      <c r="G2548" s="33"/>
      <c r="H2548" s="33"/>
    </row>
    <row r="2549" spans="6:8" ht="12.75">
      <c r="F2549" s="33"/>
      <c r="G2549" s="33"/>
      <c r="H2549" s="33"/>
    </row>
    <row r="2550" spans="6:8" ht="12.75">
      <c r="F2550" s="33"/>
      <c r="G2550" s="33"/>
      <c r="H2550" s="33"/>
    </row>
    <row r="2551" spans="6:8" ht="12.75">
      <c r="F2551" s="33"/>
      <c r="G2551" s="33"/>
      <c r="H2551" s="33"/>
    </row>
    <row r="2552" spans="6:8" ht="12.75">
      <c r="F2552" s="33"/>
      <c r="G2552" s="33"/>
      <c r="H2552" s="33"/>
    </row>
    <row r="2553" spans="6:8" ht="12.75">
      <c r="F2553" s="33"/>
      <c r="G2553" s="33"/>
      <c r="H2553" s="33"/>
    </row>
    <row r="2554" spans="6:8" ht="12.75">
      <c r="F2554" s="33"/>
      <c r="G2554" s="33"/>
      <c r="H2554" s="33"/>
    </row>
    <row r="2555" spans="6:8" ht="12.75">
      <c r="F2555" s="33"/>
      <c r="G2555" s="33"/>
      <c r="H2555" s="33"/>
    </row>
    <row r="2556" spans="6:8" ht="12.75">
      <c r="F2556" s="33"/>
      <c r="G2556" s="33"/>
      <c r="H2556" s="33"/>
    </row>
    <row r="2557" spans="6:8" ht="12.75">
      <c r="F2557" s="33"/>
      <c r="G2557" s="33"/>
      <c r="H2557" s="33"/>
    </row>
    <row r="2558" spans="6:8" ht="12.75">
      <c r="F2558" s="33"/>
      <c r="G2558" s="33"/>
      <c r="H2558" s="33"/>
    </row>
    <row r="2559" spans="6:8" ht="12.75">
      <c r="F2559" s="33"/>
      <c r="G2559" s="33"/>
      <c r="H2559" s="33"/>
    </row>
    <row r="2560" spans="6:8" ht="12.75">
      <c r="F2560" s="33"/>
      <c r="G2560" s="33"/>
      <c r="H2560" s="33"/>
    </row>
    <row r="2561" spans="6:8" ht="12.75">
      <c r="F2561" s="33"/>
      <c r="G2561" s="33"/>
      <c r="H2561" s="33"/>
    </row>
    <row r="2562" spans="6:8" ht="12.75">
      <c r="F2562" s="33"/>
      <c r="G2562" s="33"/>
      <c r="H2562" s="33"/>
    </row>
    <row r="2563" spans="6:8" ht="12.75">
      <c r="F2563" s="33"/>
      <c r="G2563" s="33"/>
      <c r="H2563" s="33"/>
    </row>
    <row r="2564" spans="6:8" ht="12.75">
      <c r="F2564" s="33"/>
      <c r="G2564" s="33"/>
      <c r="H2564" s="33"/>
    </row>
    <row r="2565" spans="6:8" ht="12.75">
      <c r="F2565" s="33"/>
      <c r="G2565" s="33"/>
      <c r="H2565" s="33"/>
    </row>
    <row r="2566" spans="6:8" ht="12.75">
      <c r="F2566" s="33"/>
      <c r="G2566" s="33"/>
      <c r="H2566" s="33"/>
    </row>
    <row r="2567" spans="6:8" ht="12.75">
      <c r="F2567" s="33"/>
      <c r="G2567" s="33"/>
      <c r="H2567" s="33"/>
    </row>
    <row r="2568" spans="6:8" ht="12.75">
      <c r="F2568" s="33"/>
      <c r="G2568" s="33"/>
      <c r="H2568" s="33"/>
    </row>
    <row r="2569" spans="6:8" ht="12.75">
      <c r="F2569" s="33"/>
      <c r="G2569" s="33"/>
      <c r="H2569" s="33"/>
    </row>
    <row r="2570" spans="6:8" ht="12.75">
      <c r="F2570" s="33"/>
      <c r="G2570" s="33"/>
      <c r="H2570" s="33"/>
    </row>
    <row r="2571" spans="6:8" ht="12.75">
      <c r="F2571" s="33"/>
      <c r="G2571" s="33"/>
      <c r="H2571" s="33"/>
    </row>
    <row r="2572" spans="6:8" ht="12.75">
      <c r="F2572" s="33"/>
      <c r="G2572" s="33"/>
      <c r="H2572" s="33"/>
    </row>
    <row r="2573" spans="6:8" ht="12.75">
      <c r="F2573" s="33"/>
      <c r="G2573" s="33"/>
      <c r="H2573" s="33"/>
    </row>
    <row r="2574" spans="6:8" ht="12.75">
      <c r="F2574" s="33"/>
      <c r="G2574" s="33"/>
      <c r="H2574" s="33"/>
    </row>
    <row r="2575" spans="6:8" ht="12.75">
      <c r="F2575" s="33"/>
      <c r="G2575" s="33"/>
      <c r="H2575" s="33"/>
    </row>
    <row r="2576" spans="6:8" ht="12.75">
      <c r="F2576" s="33"/>
      <c r="G2576" s="33"/>
      <c r="H2576" s="33"/>
    </row>
    <row r="2577" spans="6:8" ht="12.75">
      <c r="F2577" s="33"/>
      <c r="G2577" s="33"/>
      <c r="H2577" s="33"/>
    </row>
    <row r="2578" spans="6:8" ht="12.75">
      <c r="F2578" s="33"/>
      <c r="G2578" s="33"/>
      <c r="H2578" s="33"/>
    </row>
    <row r="2579" spans="6:8" ht="12.75">
      <c r="F2579" s="33"/>
      <c r="G2579" s="33"/>
      <c r="H2579" s="33"/>
    </row>
    <row r="2580" spans="6:8" ht="12.75">
      <c r="F2580" s="33"/>
      <c r="G2580" s="33"/>
      <c r="H2580" s="33"/>
    </row>
    <row r="2581" spans="6:8" ht="12.75">
      <c r="F2581" s="33"/>
      <c r="G2581" s="33"/>
      <c r="H2581" s="33"/>
    </row>
    <row r="2582" spans="6:8" ht="12.75">
      <c r="F2582" s="33"/>
      <c r="G2582" s="33"/>
      <c r="H2582" s="33"/>
    </row>
    <row r="2583" spans="6:8" ht="12.75">
      <c r="F2583" s="33"/>
      <c r="G2583" s="33"/>
      <c r="H2583" s="33"/>
    </row>
    <row r="2584" spans="6:8" ht="12.75">
      <c r="F2584" s="33"/>
      <c r="G2584" s="33"/>
      <c r="H2584" s="33"/>
    </row>
    <row r="2585" spans="6:8" ht="12.75">
      <c r="F2585" s="33"/>
      <c r="G2585" s="33"/>
      <c r="H2585" s="33"/>
    </row>
    <row r="2586" spans="6:8" ht="12.75">
      <c r="F2586" s="33"/>
      <c r="G2586" s="33"/>
      <c r="H2586" s="33"/>
    </row>
    <row r="2587" spans="6:8" ht="12.75">
      <c r="F2587" s="33"/>
      <c r="G2587" s="33"/>
      <c r="H2587" s="33"/>
    </row>
    <row r="2588" spans="6:8" ht="12.75">
      <c r="F2588" s="33"/>
      <c r="G2588" s="33"/>
      <c r="H2588" s="33"/>
    </row>
    <row r="2589" spans="6:8" ht="12.75">
      <c r="F2589" s="33"/>
      <c r="G2589" s="33"/>
      <c r="H2589" s="33"/>
    </row>
    <row r="2590" spans="6:8" ht="12.75">
      <c r="F2590" s="33"/>
      <c r="G2590" s="33"/>
      <c r="H2590" s="33"/>
    </row>
    <row r="2591" spans="6:8" ht="12.75">
      <c r="F2591" s="33"/>
      <c r="G2591" s="33"/>
      <c r="H2591" s="33"/>
    </row>
    <row r="2592" spans="6:8" ht="12.75">
      <c r="F2592" s="33"/>
      <c r="G2592" s="33"/>
      <c r="H2592" s="33"/>
    </row>
    <row r="2593" spans="6:8" ht="12.75">
      <c r="F2593" s="33"/>
      <c r="G2593" s="33"/>
      <c r="H2593" s="33"/>
    </row>
    <row r="2594" spans="6:8" ht="12.75">
      <c r="F2594" s="33"/>
      <c r="G2594" s="33"/>
      <c r="H2594" s="33"/>
    </row>
    <row r="2595" spans="6:8" ht="12.75">
      <c r="F2595" s="33"/>
      <c r="G2595" s="33"/>
      <c r="H2595" s="33"/>
    </row>
    <row r="2596" spans="6:8" ht="12.75">
      <c r="F2596" s="33"/>
      <c r="G2596" s="33"/>
      <c r="H2596" s="33"/>
    </row>
    <row r="2597" spans="6:8" ht="12.75">
      <c r="F2597" s="33"/>
      <c r="G2597" s="33"/>
      <c r="H2597" s="33"/>
    </row>
    <row r="2598" spans="6:8" ht="12.75">
      <c r="F2598" s="33"/>
      <c r="G2598" s="33"/>
      <c r="H2598" s="33"/>
    </row>
    <row r="2599" spans="6:8" ht="12.75">
      <c r="F2599" s="33"/>
      <c r="G2599" s="33"/>
      <c r="H2599" s="33"/>
    </row>
    <row r="2600" spans="6:8" ht="12.75">
      <c r="F2600" s="33"/>
      <c r="G2600" s="33"/>
      <c r="H2600" s="33"/>
    </row>
    <row r="2601" spans="6:8" ht="12.75">
      <c r="F2601" s="33"/>
      <c r="G2601" s="33"/>
      <c r="H2601" s="33"/>
    </row>
    <row r="2602" spans="6:8" ht="12.75">
      <c r="F2602" s="33"/>
      <c r="G2602" s="33"/>
      <c r="H2602" s="33"/>
    </row>
    <row r="2603" spans="6:8" ht="12.75">
      <c r="F2603" s="33"/>
      <c r="G2603" s="33"/>
      <c r="H2603" s="33"/>
    </row>
    <row r="2604" spans="6:8" ht="12.75">
      <c r="F2604" s="33"/>
      <c r="G2604" s="33"/>
      <c r="H2604" s="33"/>
    </row>
    <row r="2605" spans="6:8" ht="12.75">
      <c r="F2605" s="33"/>
      <c r="G2605" s="33"/>
      <c r="H2605" s="33"/>
    </row>
    <row r="2606" spans="6:8" ht="12.75">
      <c r="F2606" s="33"/>
      <c r="G2606" s="33"/>
      <c r="H2606" s="33"/>
    </row>
    <row r="2607" spans="6:8" ht="12.75">
      <c r="F2607" s="33"/>
      <c r="G2607" s="33"/>
      <c r="H2607" s="33"/>
    </row>
    <row r="2608" spans="6:8" ht="12.75">
      <c r="F2608" s="33"/>
      <c r="G2608" s="33"/>
      <c r="H2608" s="33"/>
    </row>
    <row r="2609" spans="6:8" ht="12.75">
      <c r="F2609" s="33"/>
      <c r="G2609" s="33"/>
      <c r="H2609" s="33"/>
    </row>
    <row r="2610" spans="6:8" ht="12.75">
      <c r="F2610" s="33"/>
      <c r="G2610" s="33"/>
      <c r="H2610" s="33"/>
    </row>
    <row r="2611" spans="6:8" ht="12.75">
      <c r="F2611" s="33"/>
      <c r="G2611" s="33"/>
      <c r="H2611" s="33"/>
    </row>
    <row r="2612" spans="6:8" ht="12.75">
      <c r="F2612" s="33"/>
      <c r="G2612" s="33"/>
      <c r="H2612" s="33"/>
    </row>
    <row r="2613" spans="6:8" ht="12.75">
      <c r="F2613" s="33"/>
      <c r="G2613" s="33"/>
      <c r="H2613" s="33"/>
    </row>
    <row r="2614" spans="6:8" ht="12.75">
      <c r="F2614" s="33"/>
      <c r="G2614" s="33"/>
      <c r="H2614" s="33"/>
    </row>
    <row r="2615" spans="6:8" ht="12.75">
      <c r="F2615" s="33"/>
      <c r="G2615" s="33"/>
      <c r="H2615" s="33"/>
    </row>
    <row r="2616" spans="6:8" ht="12.75">
      <c r="F2616" s="33"/>
      <c r="G2616" s="33"/>
      <c r="H2616" s="33"/>
    </row>
    <row r="2617" spans="6:8" ht="12.75">
      <c r="F2617" s="33"/>
      <c r="G2617" s="33"/>
      <c r="H2617" s="33"/>
    </row>
    <row r="2618" spans="6:8" ht="12.75">
      <c r="F2618" s="33"/>
      <c r="G2618" s="33"/>
      <c r="H2618" s="33"/>
    </row>
    <row r="2619" spans="6:8" ht="12.75">
      <c r="F2619" s="33"/>
      <c r="G2619" s="33"/>
      <c r="H2619" s="33"/>
    </row>
    <row r="2620" spans="6:8" ht="12.75">
      <c r="F2620" s="33"/>
      <c r="G2620" s="33"/>
      <c r="H2620" s="33"/>
    </row>
    <row r="2621" spans="6:8" ht="12.75">
      <c r="F2621" s="33"/>
      <c r="G2621" s="33"/>
      <c r="H2621" s="33"/>
    </row>
    <row r="2622" spans="6:8" ht="12.75">
      <c r="F2622" s="33"/>
      <c r="G2622" s="33"/>
      <c r="H2622" s="33"/>
    </row>
    <row r="2623" spans="6:8" ht="12.75">
      <c r="F2623" s="33"/>
      <c r="G2623" s="33"/>
      <c r="H2623" s="33"/>
    </row>
    <row r="2624" spans="6:8" ht="12.75">
      <c r="F2624" s="33"/>
      <c r="G2624" s="33"/>
      <c r="H2624" s="33"/>
    </row>
    <row r="2625" spans="6:8" ht="12.75">
      <c r="F2625" s="33"/>
      <c r="G2625" s="33"/>
      <c r="H2625" s="33"/>
    </row>
    <row r="2626" spans="6:8" ht="12.75">
      <c r="F2626" s="33"/>
      <c r="G2626" s="33"/>
      <c r="H2626" s="33"/>
    </row>
    <row r="2627" spans="6:8" ht="12.75">
      <c r="F2627" s="33"/>
      <c r="G2627" s="33"/>
      <c r="H2627" s="33"/>
    </row>
    <row r="2628" spans="6:8" ht="12.75">
      <c r="F2628" s="33"/>
      <c r="G2628" s="33"/>
      <c r="H2628" s="33"/>
    </row>
    <row r="2629" spans="6:8" ht="12.75">
      <c r="F2629" s="33"/>
      <c r="G2629" s="33"/>
      <c r="H2629" s="33"/>
    </row>
    <row r="2630" spans="6:8" ht="12.75">
      <c r="F2630" s="33"/>
      <c r="G2630" s="33"/>
      <c r="H2630" s="33"/>
    </row>
    <row r="2631" spans="6:8" ht="12.75">
      <c r="F2631" s="33"/>
      <c r="G2631" s="33"/>
      <c r="H2631" s="33"/>
    </row>
    <row r="2632" spans="6:8" ht="12.75">
      <c r="F2632" s="33"/>
      <c r="G2632" s="33"/>
      <c r="H2632" s="33"/>
    </row>
    <row r="2633" spans="6:8" ht="12.75">
      <c r="F2633" s="33"/>
      <c r="G2633" s="33"/>
      <c r="H2633" s="33"/>
    </row>
    <row r="2634" spans="6:8" ht="12.75">
      <c r="F2634" s="33"/>
      <c r="G2634" s="33"/>
      <c r="H2634" s="33"/>
    </row>
    <row r="2635" spans="6:8" ht="12.75">
      <c r="F2635" s="33"/>
      <c r="G2635" s="33"/>
      <c r="H2635" s="33"/>
    </row>
    <row r="2636" spans="6:8" ht="12.75">
      <c r="F2636" s="33"/>
      <c r="G2636" s="33"/>
      <c r="H2636" s="33"/>
    </row>
    <row r="2637" spans="6:8" ht="12.75">
      <c r="F2637" s="33"/>
      <c r="G2637" s="33"/>
      <c r="H2637" s="33"/>
    </row>
    <row r="2638" spans="6:8" ht="12.75">
      <c r="F2638" s="33"/>
      <c r="G2638" s="33"/>
      <c r="H2638" s="33"/>
    </row>
    <row r="2639" spans="6:8" ht="12.75">
      <c r="F2639" s="33"/>
      <c r="G2639" s="33"/>
      <c r="H2639" s="33"/>
    </row>
    <row r="2640" spans="6:8" ht="12.75">
      <c r="F2640" s="33"/>
      <c r="G2640" s="33"/>
      <c r="H2640" s="33"/>
    </row>
    <row r="2641" spans="6:8" ht="12.75">
      <c r="F2641" s="33"/>
      <c r="G2641" s="33"/>
      <c r="H2641" s="33"/>
    </row>
    <row r="2642" spans="6:8" ht="12.75">
      <c r="F2642" s="33"/>
      <c r="G2642" s="33"/>
      <c r="H2642" s="33"/>
    </row>
    <row r="2643" spans="6:8" ht="12.75">
      <c r="F2643" s="33"/>
      <c r="G2643" s="33"/>
      <c r="H2643" s="33"/>
    </row>
    <row r="2644" spans="6:8" ht="12.75">
      <c r="F2644" s="33"/>
      <c r="G2644" s="33"/>
      <c r="H2644" s="33"/>
    </row>
    <row r="2645" spans="6:8" ht="12.75">
      <c r="F2645" s="33"/>
      <c r="G2645" s="33"/>
      <c r="H2645" s="33"/>
    </row>
    <row r="2646" spans="6:8" ht="12.75">
      <c r="F2646" s="33"/>
      <c r="G2646" s="33"/>
      <c r="H2646" s="33"/>
    </row>
    <row r="2647" spans="6:8" ht="12.75">
      <c r="F2647" s="33"/>
      <c r="G2647" s="33"/>
      <c r="H2647" s="33"/>
    </row>
    <row r="2648" spans="6:8" ht="12.75">
      <c r="F2648" s="33"/>
      <c r="G2648" s="33"/>
      <c r="H2648" s="33"/>
    </row>
    <row r="2649" spans="6:8" ht="12.75">
      <c r="F2649" s="33"/>
      <c r="G2649" s="33"/>
      <c r="H2649" s="33"/>
    </row>
    <row r="2650" spans="6:8" ht="12.75">
      <c r="F2650" s="33"/>
      <c r="G2650" s="33"/>
      <c r="H2650" s="33"/>
    </row>
    <row r="2651" spans="6:8" ht="12.75">
      <c r="F2651" s="33"/>
      <c r="G2651" s="33"/>
      <c r="H2651" s="33"/>
    </row>
    <row r="2652" spans="6:8" ht="12.75">
      <c r="F2652" s="33"/>
      <c r="G2652" s="33"/>
      <c r="H2652" s="33"/>
    </row>
    <row r="2653" spans="6:8" ht="12.75">
      <c r="F2653" s="33"/>
      <c r="G2653" s="33"/>
      <c r="H2653" s="33"/>
    </row>
    <row r="2654" spans="6:8" ht="12.75">
      <c r="F2654" s="33"/>
      <c r="G2654" s="33"/>
      <c r="H2654" s="33"/>
    </row>
    <row r="2655" spans="6:8" ht="12.75">
      <c r="F2655" s="33"/>
      <c r="G2655" s="33"/>
      <c r="H2655" s="33"/>
    </row>
    <row r="2656" spans="6:8" ht="12.75">
      <c r="F2656" s="33"/>
      <c r="G2656" s="33"/>
      <c r="H2656" s="33"/>
    </row>
    <row r="2657" spans="6:8" ht="12.75">
      <c r="F2657" s="33"/>
      <c r="G2657" s="33"/>
      <c r="H2657" s="33"/>
    </row>
    <row r="2658" spans="6:8" ht="12.75">
      <c r="F2658" s="33"/>
      <c r="G2658" s="33"/>
      <c r="H2658" s="33"/>
    </row>
    <row r="2659" spans="6:8" ht="12.75">
      <c r="F2659" s="33"/>
      <c r="G2659" s="33"/>
      <c r="H2659" s="33"/>
    </row>
    <row r="2660" spans="6:8" ht="12.75">
      <c r="F2660" s="33"/>
      <c r="G2660" s="33"/>
      <c r="H2660" s="33"/>
    </row>
    <row r="2661" spans="6:8" ht="12.75">
      <c r="F2661" s="33"/>
      <c r="G2661" s="33"/>
      <c r="H2661" s="33"/>
    </row>
    <row r="2662" spans="6:8" ht="12.75">
      <c r="F2662" s="33"/>
      <c r="G2662" s="33"/>
      <c r="H2662" s="33"/>
    </row>
    <row r="2663" spans="6:8" ht="12.75">
      <c r="F2663" s="33"/>
      <c r="G2663" s="33"/>
      <c r="H2663" s="33"/>
    </row>
    <row r="2664" spans="6:8" ht="12.75">
      <c r="F2664" s="33"/>
      <c r="G2664" s="33"/>
      <c r="H2664" s="33"/>
    </row>
    <row r="2665" spans="6:8" ht="12.75">
      <c r="F2665" s="33"/>
      <c r="G2665" s="33"/>
      <c r="H2665" s="33"/>
    </row>
    <row r="2666" spans="6:8" ht="12.75">
      <c r="F2666" s="33"/>
      <c r="G2666" s="33"/>
      <c r="H2666" s="33"/>
    </row>
    <row r="2667" spans="6:8" ht="12.75">
      <c r="F2667" s="33"/>
      <c r="G2667" s="33"/>
      <c r="H2667" s="33"/>
    </row>
    <row r="2668" spans="6:8" ht="12.75">
      <c r="F2668" s="33"/>
      <c r="G2668" s="33"/>
      <c r="H2668" s="33"/>
    </row>
    <row r="2669" spans="6:8" ht="12.75">
      <c r="F2669" s="33"/>
      <c r="G2669" s="33"/>
      <c r="H2669" s="33"/>
    </row>
    <row r="2670" spans="6:8" ht="12.75">
      <c r="F2670" s="33"/>
      <c r="G2670" s="33"/>
      <c r="H2670" s="33"/>
    </row>
    <row r="2671" spans="6:8" ht="12.75">
      <c r="F2671" s="33"/>
      <c r="G2671" s="33"/>
      <c r="H2671" s="33"/>
    </row>
    <row r="2672" spans="6:8" ht="12.75">
      <c r="F2672" s="33"/>
      <c r="G2672" s="33"/>
      <c r="H2672" s="33"/>
    </row>
    <row r="2673" spans="6:8" ht="12.75">
      <c r="F2673" s="33"/>
      <c r="G2673" s="33"/>
      <c r="H2673" s="33"/>
    </row>
    <row r="2674" spans="6:8" ht="12.75">
      <c r="F2674" s="33"/>
      <c r="G2674" s="33"/>
      <c r="H2674" s="33"/>
    </row>
    <row r="2675" spans="6:8" ht="12.75">
      <c r="F2675" s="33"/>
      <c r="G2675" s="33"/>
      <c r="H2675" s="33"/>
    </row>
    <row r="2676" spans="6:8" ht="12.75">
      <c r="F2676" s="33"/>
      <c r="G2676" s="33"/>
      <c r="H2676" s="33"/>
    </row>
    <row r="2677" spans="6:8" ht="12.75">
      <c r="F2677" s="33"/>
      <c r="G2677" s="33"/>
      <c r="H2677" s="33"/>
    </row>
    <row r="2678" spans="6:8" ht="12.75">
      <c r="F2678" s="33"/>
      <c r="G2678" s="33"/>
      <c r="H2678" s="33"/>
    </row>
    <row r="2679" spans="6:8" ht="12.75">
      <c r="F2679" s="33"/>
      <c r="G2679" s="33"/>
      <c r="H2679" s="33"/>
    </row>
    <row r="2680" spans="6:8" ht="12.75">
      <c r="F2680" s="33"/>
      <c r="G2680" s="33"/>
      <c r="H2680" s="33"/>
    </row>
    <row r="2681" spans="6:8" ht="12.75">
      <c r="F2681" s="33"/>
      <c r="G2681" s="33"/>
      <c r="H2681" s="33"/>
    </row>
    <row r="2682" spans="6:8" ht="12.75">
      <c r="F2682" s="33"/>
      <c r="G2682" s="33"/>
      <c r="H2682" s="33"/>
    </row>
    <row r="2683" spans="6:8" ht="12.75">
      <c r="F2683" s="33"/>
      <c r="G2683" s="33"/>
      <c r="H2683" s="33"/>
    </row>
    <row r="2684" spans="6:8" ht="12.75">
      <c r="F2684" s="33"/>
      <c r="G2684" s="33"/>
      <c r="H2684" s="33"/>
    </row>
    <row r="2685" spans="6:8" ht="12.75">
      <c r="F2685" s="33"/>
      <c r="G2685" s="33"/>
      <c r="H2685" s="33"/>
    </row>
    <row r="2686" spans="6:8" ht="12.75">
      <c r="F2686" s="33"/>
      <c r="G2686" s="33"/>
      <c r="H2686" s="33"/>
    </row>
    <row r="2687" spans="6:8" ht="12.75">
      <c r="F2687" s="33"/>
      <c r="G2687" s="33"/>
      <c r="H2687" s="33"/>
    </row>
    <row r="2688" spans="6:8" ht="12.75">
      <c r="F2688" s="33"/>
      <c r="G2688" s="33"/>
      <c r="H2688" s="33"/>
    </row>
    <row r="2689" spans="6:8" ht="12.75">
      <c r="F2689" s="33"/>
      <c r="G2689" s="33"/>
      <c r="H2689" s="33"/>
    </row>
    <row r="2690" spans="6:8" ht="12.75">
      <c r="F2690" s="33"/>
      <c r="G2690" s="33"/>
      <c r="H2690" s="33"/>
    </row>
    <row r="2691" spans="6:8" ht="12.75">
      <c r="F2691" s="33"/>
      <c r="G2691" s="33"/>
      <c r="H2691" s="33"/>
    </row>
    <row r="2692" spans="6:8" ht="12.75">
      <c r="F2692" s="33"/>
      <c r="G2692" s="33"/>
      <c r="H2692" s="33"/>
    </row>
    <row r="2693" spans="6:8" ht="12.75">
      <c r="F2693" s="33"/>
      <c r="G2693" s="33"/>
      <c r="H2693" s="33"/>
    </row>
    <row r="2694" spans="6:8" ht="12.75">
      <c r="F2694" s="33"/>
      <c r="G2694" s="33"/>
      <c r="H2694" s="33"/>
    </row>
    <row r="2695" spans="6:8" ht="12.75">
      <c r="F2695" s="33"/>
      <c r="G2695" s="33"/>
      <c r="H2695" s="33"/>
    </row>
    <row r="2696" spans="6:8" ht="12.75">
      <c r="F2696" s="33"/>
      <c r="G2696" s="33"/>
      <c r="H2696" s="33"/>
    </row>
    <row r="2697" spans="6:8" ht="12.75">
      <c r="F2697" s="33"/>
      <c r="G2697" s="33"/>
      <c r="H2697" s="33"/>
    </row>
    <row r="2698" spans="6:8" ht="12.75">
      <c r="F2698" s="33"/>
      <c r="G2698" s="33"/>
      <c r="H2698" s="33"/>
    </row>
    <row r="2699" spans="6:8" ht="12.75">
      <c r="F2699" s="33"/>
      <c r="G2699" s="33"/>
      <c r="H2699" s="33"/>
    </row>
    <row r="2700" spans="6:8" ht="12.75">
      <c r="F2700" s="33"/>
      <c r="G2700" s="33"/>
      <c r="H2700" s="33"/>
    </row>
    <row r="2701" spans="6:8" ht="12.75">
      <c r="F2701" s="33"/>
      <c r="G2701" s="33"/>
      <c r="H2701" s="33"/>
    </row>
    <row r="2702" spans="6:8" ht="12.75">
      <c r="F2702" s="33"/>
      <c r="G2702" s="33"/>
      <c r="H2702" s="33"/>
    </row>
    <row r="2703" spans="6:8" ht="12.75">
      <c r="F2703" s="33"/>
      <c r="G2703" s="33"/>
      <c r="H2703" s="33"/>
    </row>
    <row r="2704" spans="6:8" ht="12.75">
      <c r="F2704" s="33"/>
      <c r="G2704" s="33"/>
      <c r="H2704" s="33"/>
    </row>
    <row r="2705" spans="6:8" ht="12.75">
      <c r="F2705" s="33"/>
      <c r="G2705" s="33"/>
      <c r="H2705" s="33"/>
    </row>
    <row r="2706" spans="6:8" ht="12.75">
      <c r="F2706" s="33"/>
      <c r="G2706" s="33"/>
      <c r="H2706" s="33"/>
    </row>
    <row r="2707" spans="6:8" ht="12.75">
      <c r="F2707" s="33"/>
      <c r="G2707" s="33"/>
      <c r="H2707" s="33"/>
    </row>
    <row r="2708" spans="6:8" ht="12.75">
      <c r="F2708" s="33"/>
      <c r="G2708" s="33"/>
      <c r="H2708" s="33"/>
    </row>
    <row r="2709" spans="6:8" ht="12.75">
      <c r="F2709" s="33"/>
      <c r="G2709" s="33"/>
      <c r="H2709" s="33"/>
    </row>
    <row r="2710" spans="6:8" ht="12.75">
      <c r="F2710" s="33"/>
      <c r="G2710" s="33"/>
      <c r="H2710" s="33"/>
    </row>
    <row r="2711" spans="6:8" ht="12.75">
      <c r="F2711" s="33"/>
      <c r="G2711" s="33"/>
      <c r="H2711" s="33"/>
    </row>
    <row r="2712" spans="6:8" ht="12.75">
      <c r="F2712" s="33"/>
      <c r="G2712" s="33"/>
      <c r="H2712" s="33"/>
    </row>
    <row r="2713" spans="6:8" ht="12.75">
      <c r="F2713" s="33"/>
      <c r="G2713" s="33"/>
      <c r="H2713" s="33"/>
    </row>
    <row r="2714" spans="6:8" ht="12.75">
      <c r="F2714" s="33"/>
      <c r="G2714" s="33"/>
      <c r="H2714" s="33"/>
    </row>
    <row r="2715" spans="6:8" ht="12.75">
      <c r="F2715" s="33"/>
      <c r="G2715" s="33"/>
      <c r="H2715" s="33"/>
    </row>
    <row r="2716" spans="6:8" ht="12.75">
      <c r="F2716" s="33"/>
      <c r="G2716" s="33"/>
      <c r="H2716" s="33"/>
    </row>
    <row r="2717" spans="6:8" ht="12.75">
      <c r="F2717" s="33"/>
      <c r="G2717" s="33"/>
      <c r="H2717" s="33"/>
    </row>
    <row r="2718" spans="6:8" ht="12.75">
      <c r="F2718" s="33"/>
      <c r="G2718" s="33"/>
      <c r="H2718" s="33"/>
    </row>
    <row r="2719" spans="6:8" ht="12.75">
      <c r="F2719" s="33"/>
      <c r="G2719" s="33"/>
      <c r="H2719" s="33"/>
    </row>
    <row r="2720" spans="6:8" ht="12.75">
      <c r="F2720" s="33"/>
      <c r="G2720" s="33"/>
      <c r="H2720" s="33"/>
    </row>
    <row r="2721" spans="6:8" ht="12.75">
      <c r="F2721" s="33"/>
      <c r="G2721" s="33"/>
      <c r="H2721" s="33"/>
    </row>
    <row r="2722" spans="6:8" ht="12.75">
      <c r="F2722" s="33"/>
      <c r="G2722" s="33"/>
      <c r="H2722" s="33"/>
    </row>
    <row r="2723" spans="6:8" ht="12.75">
      <c r="F2723" s="33"/>
      <c r="G2723" s="33"/>
      <c r="H2723" s="33"/>
    </row>
    <row r="2724" spans="6:8" ht="12.75">
      <c r="F2724" s="33"/>
      <c r="G2724" s="33"/>
      <c r="H2724" s="33"/>
    </row>
    <row r="2725" spans="6:8" ht="12.75">
      <c r="F2725" s="33"/>
      <c r="G2725" s="33"/>
      <c r="H2725" s="33"/>
    </row>
    <row r="2726" spans="6:8" ht="12.75">
      <c r="F2726" s="33"/>
      <c r="G2726" s="33"/>
      <c r="H2726" s="33"/>
    </row>
    <row r="2727" spans="6:8" ht="12.75">
      <c r="F2727" s="33"/>
      <c r="G2727" s="33"/>
      <c r="H2727" s="33"/>
    </row>
    <row r="2728" spans="6:8" ht="12.75">
      <c r="F2728" s="33"/>
      <c r="G2728" s="33"/>
      <c r="H2728" s="33"/>
    </row>
    <row r="2729" spans="6:8" ht="12.75">
      <c r="F2729" s="33"/>
      <c r="G2729" s="33"/>
      <c r="H2729" s="33"/>
    </row>
    <row r="2730" spans="6:8" ht="12.75">
      <c r="F2730" s="33"/>
      <c r="G2730" s="33"/>
      <c r="H2730" s="33"/>
    </row>
    <row r="2731" spans="6:8" ht="12.75">
      <c r="F2731" s="33"/>
      <c r="G2731" s="33"/>
      <c r="H2731" s="33"/>
    </row>
    <row r="2732" spans="6:8" ht="12.75">
      <c r="F2732" s="33"/>
      <c r="G2732" s="33"/>
      <c r="H2732" s="33"/>
    </row>
    <row r="2733" spans="6:8" ht="12.75">
      <c r="F2733" s="33"/>
      <c r="G2733" s="33"/>
      <c r="H2733" s="33"/>
    </row>
    <row r="2734" spans="6:8" ht="12.75">
      <c r="F2734" s="33"/>
      <c r="G2734" s="33"/>
      <c r="H2734" s="33"/>
    </row>
    <row r="2735" spans="6:8" ht="12.75">
      <c r="F2735" s="33"/>
      <c r="G2735" s="33"/>
      <c r="H2735" s="33"/>
    </row>
    <row r="2736" spans="6:8" ht="12.75">
      <c r="F2736" s="33"/>
      <c r="G2736" s="33"/>
      <c r="H2736" s="33"/>
    </row>
    <row r="2737" spans="6:8" ht="12.75">
      <c r="F2737" s="33"/>
      <c r="G2737" s="33"/>
      <c r="H2737" s="33"/>
    </row>
    <row r="2738" spans="6:8" ht="12.75">
      <c r="F2738" s="33"/>
      <c r="G2738" s="33"/>
      <c r="H2738" s="33"/>
    </row>
    <row r="2739" spans="6:8" ht="12.75">
      <c r="F2739" s="33"/>
      <c r="G2739" s="33"/>
      <c r="H2739" s="33"/>
    </row>
    <row r="2740" spans="6:8" ht="12.75">
      <c r="F2740" s="33"/>
      <c r="G2740" s="33"/>
      <c r="H2740" s="33"/>
    </row>
    <row r="2741" spans="6:8" ht="12.75">
      <c r="F2741" s="33"/>
      <c r="G2741" s="33"/>
      <c r="H2741" s="33"/>
    </row>
    <row r="2742" spans="6:8" ht="12.75">
      <c r="F2742" s="33"/>
      <c r="G2742" s="33"/>
      <c r="H2742" s="33"/>
    </row>
    <row r="2743" spans="6:8" ht="12.75">
      <c r="F2743" s="33"/>
      <c r="G2743" s="33"/>
      <c r="H2743" s="33"/>
    </row>
    <row r="2744" spans="6:8" ht="12.75">
      <c r="F2744" s="33"/>
      <c r="G2744" s="33"/>
      <c r="H2744" s="33"/>
    </row>
    <row r="2745" spans="6:8" ht="12.75">
      <c r="F2745" s="33"/>
      <c r="G2745" s="33"/>
      <c r="H2745" s="33"/>
    </row>
    <row r="2746" spans="6:8" ht="12.75">
      <c r="F2746" s="33"/>
      <c r="G2746" s="33"/>
      <c r="H2746" s="33"/>
    </row>
    <row r="2747" spans="6:8" ht="12.75">
      <c r="F2747" s="33"/>
      <c r="G2747" s="33"/>
      <c r="H2747" s="33"/>
    </row>
    <row r="2748" spans="6:8" ht="12.75">
      <c r="F2748" s="33"/>
      <c r="G2748" s="33"/>
      <c r="H2748" s="33"/>
    </row>
    <row r="2749" spans="6:8" ht="12.75">
      <c r="F2749" s="33"/>
      <c r="G2749" s="33"/>
      <c r="H2749" s="33"/>
    </row>
    <row r="2750" spans="6:8" ht="12.75">
      <c r="F2750" s="33"/>
      <c r="G2750" s="33"/>
      <c r="H2750" s="33"/>
    </row>
    <row r="2751" spans="6:8" ht="12.75">
      <c r="F2751" s="33"/>
      <c r="G2751" s="33"/>
      <c r="H2751" s="33"/>
    </row>
    <row r="2752" spans="6:8" ht="12.75">
      <c r="F2752" s="33"/>
      <c r="G2752" s="33"/>
      <c r="H2752" s="33"/>
    </row>
    <row r="2753" spans="6:8" ht="12.75">
      <c r="F2753" s="33"/>
      <c r="G2753" s="33"/>
      <c r="H2753" s="33"/>
    </row>
    <row r="2754" spans="6:8" ht="12.75">
      <c r="F2754" s="33"/>
      <c r="G2754" s="33"/>
      <c r="H2754" s="33"/>
    </row>
    <row r="2755" spans="6:8" ht="12.75">
      <c r="F2755" s="33"/>
      <c r="G2755" s="33"/>
      <c r="H2755" s="33"/>
    </row>
    <row r="2756" spans="6:8" ht="12.75">
      <c r="F2756" s="33"/>
      <c r="G2756" s="33"/>
      <c r="H2756" s="33"/>
    </row>
    <row r="2757" spans="6:8" ht="12.75">
      <c r="F2757" s="33"/>
      <c r="G2757" s="33"/>
      <c r="H2757" s="33"/>
    </row>
    <row r="2758" spans="6:8" ht="12.75">
      <c r="F2758" s="33"/>
      <c r="G2758" s="33"/>
      <c r="H2758" s="33"/>
    </row>
    <row r="2759" spans="6:8" ht="12.75">
      <c r="F2759" s="33"/>
      <c r="G2759" s="33"/>
      <c r="H2759" s="33"/>
    </row>
    <row r="2760" spans="6:8" ht="12.75">
      <c r="F2760" s="33"/>
      <c r="G2760" s="33"/>
      <c r="H2760" s="33"/>
    </row>
    <row r="2761" spans="6:8" ht="12.75">
      <c r="F2761" s="33"/>
      <c r="G2761" s="33"/>
      <c r="H2761" s="33"/>
    </row>
    <row r="2762" spans="6:8" ht="12.75">
      <c r="F2762" s="33"/>
      <c r="G2762" s="33"/>
      <c r="H2762" s="33"/>
    </row>
    <row r="2763" spans="6:8" ht="12.75">
      <c r="F2763" s="33"/>
      <c r="G2763" s="33"/>
      <c r="H2763" s="33"/>
    </row>
    <row r="2764" spans="6:8" ht="12.75">
      <c r="F2764" s="33"/>
      <c r="G2764" s="33"/>
      <c r="H2764" s="33"/>
    </row>
    <row r="2765" spans="6:8" ht="12.75">
      <c r="F2765" s="33"/>
      <c r="G2765" s="33"/>
      <c r="H2765" s="33"/>
    </row>
    <row r="2766" spans="6:8" ht="12.75">
      <c r="F2766" s="33"/>
      <c r="G2766" s="33"/>
      <c r="H2766" s="33"/>
    </row>
    <row r="2767" spans="6:8" ht="12.75">
      <c r="F2767" s="33"/>
      <c r="G2767" s="33"/>
      <c r="H2767" s="33"/>
    </row>
    <row r="2768" spans="6:8" ht="12.75">
      <c r="F2768" s="33"/>
      <c r="G2768" s="33"/>
      <c r="H2768" s="33"/>
    </row>
    <row r="2769" spans="6:8" ht="12.75">
      <c r="F2769" s="33"/>
      <c r="G2769" s="33"/>
      <c r="H2769" s="33"/>
    </row>
    <row r="2770" spans="6:8" ht="12.75">
      <c r="F2770" s="33"/>
      <c r="G2770" s="33"/>
      <c r="H2770" s="33"/>
    </row>
    <row r="2771" spans="6:8" ht="12.75">
      <c r="F2771" s="33"/>
      <c r="G2771" s="33"/>
      <c r="H2771" s="33"/>
    </row>
    <row r="2772" spans="6:8" ht="12.75">
      <c r="F2772" s="33"/>
      <c r="G2772" s="33"/>
      <c r="H2772" s="33"/>
    </row>
    <row r="2773" spans="6:8" ht="12.75">
      <c r="F2773" s="33"/>
      <c r="G2773" s="33"/>
      <c r="H2773" s="33"/>
    </row>
    <row r="2774" spans="6:8" ht="12.75">
      <c r="F2774" s="33"/>
      <c r="G2774" s="33"/>
      <c r="H2774" s="33"/>
    </row>
    <row r="2775" spans="6:8" ht="12.75">
      <c r="F2775" s="33"/>
      <c r="G2775" s="33"/>
      <c r="H2775" s="33"/>
    </row>
    <row r="2776" spans="6:8" ht="12.75">
      <c r="F2776" s="33"/>
      <c r="G2776" s="33"/>
      <c r="H2776" s="33"/>
    </row>
    <row r="2777" spans="6:8" ht="12.75">
      <c r="F2777" s="33"/>
      <c r="G2777" s="33"/>
      <c r="H2777" s="33"/>
    </row>
    <row r="2778" spans="6:8" ht="12.75">
      <c r="F2778" s="33"/>
      <c r="G2778" s="33"/>
      <c r="H2778" s="33"/>
    </row>
    <row r="2779" spans="6:8" ht="12.75">
      <c r="F2779" s="33"/>
      <c r="G2779" s="33"/>
      <c r="H2779" s="33"/>
    </row>
    <row r="2780" spans="6:8" ht="12.75">
      <c r="F2780" s="33"/>
      <c r="G2780" s="33"/>
      <c r="H2780" s="33"/>
    </row>
    <row r="2781" spans="6:8" ht="12.75">
      <c r="F2781" s="33"/>
      <c r="G2781" s="33"/>
      <c r="H2781" s="33"/>
    </row>
    <row r="2782" spans="6:8" ht="12.75">
      <c r="F2782" s="33"/>
      <c r="G2782" s="33"/>
      <c r="H2782" s="33"/>
    </row>
    <row r="2783" spans="6:8" ht="12.75">
      <c r="F2783" s="33"/>
      <c r="G2783" s="33"/>
      <c r="H2783" s="33"/>
    </row>
    <row r="2784" spans="6:8" ht="12.75">
      <c r="F2784" s="33"/>
      <c r="G2784" s="33"/>
      <c r="H2784" s="33"/>
    </row>
    <row r="2785" spans="6:8" ht="12.75">
      <c r="F2785" s="33"/>
      <c r="G2785" s="33"/>
      <c r="H2785" s="33"/>
    </row>
    <row r="2786" spans="6:8" ht="12.75">
      <c r="F2786" s="33"/>
      <c r="G2786" s="33"/>
      <c r="H2786" s="33"/>
    </row>
    <row r="2787" spans="6:8" ht="12.75">
      <c r="F2787" s="33"/>
      <c r="G2787" s="33"/>
      <c r="H2787" s="33"/>
    </row>
    <row r="2788" spans="6:8" ht="12.75">
      <c r="F2788" s="33"/>
      <c r="G2788" s="33"/>
      <c r="H2788" s="33"/>
    </row>
    <row r="2789" spans="6:8" ht="12.75">
      <c r="F2789" s="33"/>
      <c r="G2789" s="33"/>
      <c r="H2789" s="33"/>
    </row>
    <row r="2790" spans="6:8" ht="12.75">
      <c r="F2790" s="33"/>
      <c r="G2790" s="33"/>
      <c r="H2790" s="33"/>
    </row>
    <row r="2791" spans="6:8" ht="12.75">
      <c r="F2791" s="33"/>
      <c r="G2791" s="33"/>
      <c r="H2791" s="33"/>
    </row>
    <row r="2792" spans="6:8" ht="12.75">
      <c r="F2792" s="33"/>
      <c r="G2792" s="33"/>
      <c r="H2792" s="33"/>
    </row>
    <row r="2793" spans="6:8" ht="12.75">
      <c r="F2793" s="33"/>
      <c r="G2793" s="33"/>
      <c r="H2793" s="33"/>
    </row>
    <row r="2794" spans="6:8" ht="12.75">
      <c r="F2794" s="33"/>
      <c r="G2794" s="33"/>
      <c r="H2794" s="33"/>
    </row>
    <row r="2795" spans="6:8" ht="12.75">
      <c r="F2795" s="33"/>
      <c r="G2795" s="33"/>
      <c r="H2795" s="33"/>
    </row>
    <row r="2796" spans="6:8" ht="12.75">
      <c r="F2796" s="33"/>
      <c r="G2796" s="33"/>
      <c r="H2796" s="33"/>
    </row>
    <row r="2797" spans="6:8" ht="12.75">
      <c r="F2797" s="33"/>
      <c r="G2797" s="33"/>
      <c r="H2797" s="33"/>
    </row>
    <row r="2798" spans="6:8" ht="12.75">
      <c r="F2798" s="33"/>
      <c r="G2798" s="33"/>
      <c r="H2798" s="33"/>
    </row>
    <row r="2799" spans="6:8" ht="12.75">
      <c r="F2799" s="33"/>
      <c r="G2799" s="33"/>
      <c r="H2799" s="33"/>
    </row>
    <row r="2800" spans="6:8" ht="12.75">
      <c r="F2800" s="33"/>
      <c r="G2800" s="33"/>
      <c r="H2800" s="33"/>
    </row>
    <row r="2801" spans="6:8" ht="12.75">
      <c r="F2801" s="33"/>
      <c r="G2801" s="33"/>
      <c r="H2801" s="33"/>
    </row>
    <row r="2802" spans="6:8" ht="12.75">
      <c r="F2802" s="33"/>
      <c r="G2802" s="33"/>
      <c r="H2802" s="33"/>
    </row>
    <row r="2803" spans="6:8" ht="12.75">
      <c r="F2803" s="33"/>
      <c r="G2803" s="33"/>
      <c r="H2803" s="33"/>
    </row>
    <row r="2804" spans="6:8" ht="12.75">
      <c r="F2804" s="33"/>
      <c r="G2804" s="33"/>
      <c r="H2804" s="33"/>
    </row>
    <row r="2805" spans="6:8" ht="12.75">
      <c r="F2805" s="33"/>
      <c r="G2805" s="33"/>
      <c r="H2805" s="33"/>
    </row>
    <row r="2806" spans="6:8" ht="12.75">
      <c r="F2806" s="33"/>
      <c r="G2806" s="33"/>
      <c r="H2806" s="33"/>
    </row>
    <row r="2807" spans="6:8" ht="12.75">
      <c r="F2807" s="33"/>
      <c r="G2807" s="33"/>
      <c r="H2807" s="33"/>
    </row>
    <row r="2808" spans="6:8" ht="12.75">
      <c r="F2808" s="33"/>
      <c r="G2808" s="33"/>
      <c r="H2808" s="33"/>
    </row>
    <row r="2809" spans="6:8" ht="12.75">
      <c r="F2809" s="33"/>
      <c r="G2809" s="33"/>
      <c r="H2809" s="33"/>
    </row>
    <row r="2810" spans="6:8" ht="12.75">
      <c r="F2810" s="33"/>
      <c r="G2810" s="33"/>
      <c r="H2810" s="33"/>
    </row>
    <row r="2811" spans="6:8" ht="12.75">
      <c r="F2811" s="33"/>
      <c r="G2811" s="33"/>
      <c r="H2811" s="33"/>
    </row>
    <row r="2812" spans="6:8" ht="12.75">
      <c r="F2812" s="33"/>
      <c r="G2812" s="33"/>
      <c r="H2812" s="33"/>
    </row>
    <row r="2813" spans="6:8" ht="12.75">
      <c r="F2813" s="33"/>
      <c r="G2813" s="33"/>
      <c r="H2813" s="33"/>
    </row>
    <row r="2814" spans="6:8" ht="12.75">
      <c r="F2814" s="33"/>
      <c r="G2814" s="33"/>
      <c r="H2814" s="33"/>
    </row>
    <row r="2815" spans="6:8" ht="12.75">
      <c r="F2815" s="33"/>
      <c r="G2815" s="33"/>
      <c r="H2815" s="33"/>
    </row>
    <row r="2816" spans="6:8" ht="12.75">
      <c r="F2816" s="33"/>
      <c r="G2816" s="33"/>
      <c r="H2816" s="33"/>
    </row>
    <row r="2817" spans="6:8" ht="12.75">
      <c r="F2817" s="33"/>
      <c r="G2817" s="33"/>
      <c r="H2817" s="33"/>
    </row>
    <row r="2818" spans="6:8" ht="12.75">
      <c r="F2818" s="33"/>
      <c r="G2818" s="33"/>
      <c r="H2818" s="33"/>
    </row>
    <row r="2819" spans="6:8" ht="12.75">
      <c r="F2819" s="33"/>
      <c r="G2819" s="33"/>
      <c r="H2819" s="33"/>
    </row>
    <row r="2820" spans="6:8" ht="12.75">
      <c r="F2820" s="33"/>
      <c r="G2820" s="33"/>
      <c r="H2820" s="33"/>
    </row>
    <row r="2821" spans="6:8" ht="12.75">
      <c r="F2821" s="33"/>
      <c r="G2821" s="33"/>
      <c r="H2821" s="33"/>
    </row>
    <row r="2822" spans="6:8" ht="12.75">
      <c r="F2822" s="33"/>
      <c r="G2822" s="33"/>
      <c r="H2822" s="33"/>
    </row>
    <row r="2823" spans="6:8" ht="12.75">
      <c r="F2823" s="33"/>
      <c r="G2823" s="33"/>
      <c r="H2823" s="33"/>
    </row>
    <row r="2824" spans="6:8" ht="12.75">
      <c r="F2824" s="33"/>
      <c r="G2824" s="33"/>
      <c r="H2824" s="33"/>
    </row>
    <row r="2825" spans="6:8" ht="12.75">
      <c r="F2825" s="33"/>
      <c r="G2825" s="33"/>
      <c r="H2825" s="33"/>
    </row>
    <row r="2826" spans="6:8" ht="12.75">
      <c r="F2826" s="33"/>
      <c r="G2826" s="33"/>
      <c r="H2826" s="33"/>
    </row>
    <row r="2827" spans="6:8" ht="12.75">
      <c r="F2827" s="33"/>
      <c r="G2827" s="33"/>
      <c r="H2827" s="33"/>
    </row>
    <row r="2828" spans="6:8" ht="12.75">
      <c r="F2828" s="33"/>
      <c r="G2828" s="33"/>
      <c r="H2828" s="33"/>
    </row>
    <row r="2829" spans="6:8" ht="12.75">
      <c r="F2829" s="33"/>
      <c r="G2829" s="33"/>
      <c r="H2829" s="33"/>
    </row>
    <row r="2830" spans="6:8" ht="12.75">
      <c r="F2830" s="33"/>
      <c r="G2830" s="33"/>
      <c r="H2830" s="33"/>
    </row>
    <row r="2831" spans="6:8" ht="12.75">
      <c r="F2831" s="33"/>
      <c r="G2831" s="33"/>
      <c r="H2831" s="33"/>
    </row>
    <row r="2832" spans="6:8" ht="12.75">
      <c r="F2832" s="33"/>
      <c r="G2832" s="33"/>
      <c r="H2832" s="33"/>
    </row>
    <row r="2833" spans="6:8" ht="12.75">
      <c r="F2833" s="33"/>
      <c r="G2833" s="33"/>
      <c r="H2833" s="33"/>
    </row>
    <row r="2834" spans="6:8" ht="12.75">
      <c r="F2834" s="33"/>
      <c r="G2834" s="33"/>
      <c r="H2834" s="33"/>
    </row>
    <row r="2835" spans="6:8" ht="12.75">
      <c r="F2835" s="33"/>
      <c r="G2835" s="33"/>
      <c r="H2835" s="33"/>
    </row>
    <row r="2836" spans="6:8" ht="12.75">
      <c r="F2836" s="33"/>
      <c r="G2836" s="33"/>
      <c r="H2836" s="33"/>
    </row>
    <row r="2837" spans="6:8" ht="12.75">
      <c r="F2837" s="33"/>
      <c r="G2837" s="33"/>
      <c r="H2837" s="33"/>
    </row>
    <row r="2838" spans="6:8" ht="12.75">
      <c r="F2838" s="33"/>
      <c r="G2838" s="33"/>
      <c r="H2838" s="33"/>
    </row>
    <row r="2839" spans="6:8" ht="12.75">
      <c r="F2839" s="33"/>
      <c r="G2839" s="33"/>
      <c r="H2839" s="33"/>
    </row>
    <row r="2840" spans="6:8" ht="12.75">
      <c r="F2840" s="33"/>
      <c r="G2840" s="33"/>
      <c r="H2840" s="33"/>
    </row>
    <row r="2841" spans="6:8" ht="12.75">
      <c r="F2841" s="33"/>
      <c r="G2841" s="33"/>
      <c r="H2841" s="33"/>
    </row>
    <row r="2842" spans="6:8" ht="12.75">
      <c r="F2842" s="33"/>
      <c r="G2842" s="33"/>
      <c r="H2842" s="33"/>
    </row>
    <row r="2843" spans="6:8" ht="12.75">
      <c r="F2843" s="33"/>
      <c r="G2843" s="33"/>
      <c r="H2843" s="33"/>
    </row>
    <row r="2844" spans="6:8" ht="12.75">
      <c r="F2844" s="33"/>
      <c r="G2844" s="33"/>
      <c r="H2844" s="33"/>
    </row>
    <row r="2845" spans="6:8" ht="12.75">
      <c r="F2845" s="33"/>
      <c r="G2845" s="33"/>
      <c r="H2845" s="33"/>
    </row>
    <row r="2846" spans="6:8" ht="12.75">
      <c r="F2846" s="33"/>
      <c r="G2846" s="33"/>
      <c r="H2846" s="33"/>
    </row>
    <row r="2847" spans="6:8" ht="12.75">
      <c r="F2847" s="33"/>
      <c r="G2847" s="33"/>
      <c r="H2847" s="33"/>
    </row>
    <row r="2848" spans="6:8" ht="12.75">
      <c r="F2848" s="33"/>
      <c r="G2848" s="33"/>
      <c r="H2848" s="33"/>
    </row>
    <row r="2849" spans="6:8" ht="12.75">
      <c r="F2849" s="33"/>
      <c r="G2849" s="33"/>
      <c r="H2849" s="33"/>
    </row>
    <row r="2850" spans="6:8" ht="12.75">
      <c r="F2850" s="33"/>
      <c r="G2850" s="33"/>
      <c r="H2850" s="33"/>
    </row>
    <row r="2851" spans="6:8" ht="12.75">
      <c r="F2851" s="33"/>
      <c r="G2851" s="33"/>
      <c r="H2851" s="33"/>
    </row>
    <row r="2852" spans="6:8" ht="12.75">
      <c r="F2852" s="33"/>
      <c r="G2852" s="33"/>
      <c r="H2852" s="33"/>
    </row>
    <row r="2853" spans="6:8" ht="12.75">
      <c r="F2853" s="33"/>
      <c r="G2853" s="33"/>
      <c r="H2853" s="33"/>
    </row>
    <row r="2854" spans="6:8" ht="12.75">
      <c r="F2854" s="33"/>
      <c r="G2854" s="33"/>
      <c r="H2854" s="33"/>
    </row>
    <row r="2855" spans="6:8" ht="12.75">
      <c r="F2855" s="33"/>
      <c r="G2855" s="33"/>
      <c r="H2855" s="33"/>
    </row>
    <row r="2856" spans="6:8" ht="12.75">
      <c r="F2856" s="33"/>
      <c r="G2856" s="33"/>
      <c r="H2856" s="33"/>
    </row>
    <row r="2857" spans="6:8" ht="12.75">
      <c r="F2857" s="33"/>
      <c r="G2857" s="33"/>
      <c r="H2857" s="33"/>
    </row>
    <row r="2858" spans="6:8" ht="12.75">
      <c r="F2858" s="33"/>
      <c r="G2858" s="33"/>
      <c r="H2858" s="33"/>
    </row>
    <row r="2859" spans="6:8" ht="12.75">
      <c r="F2859" s="33"/>
      <c r="G2859" s="33"/>
      <c r="H2859" s="33"/>
    </row>
    <row r="2860" spans="6:8" ht="12.75">
      <c r="F2860" s="33"/>
      <c r="G2860" s="33"/>
      <c r="H2860" s="33"/>
    </row>
    <row r="2861" spans="6:8" ht="12.75">
      <c r="F2861" s="33"/>
      <c r="G2861" s="33"/>
      <c r="H2861" s="33"/>
    </row>
    <row r="2862" spans="6:8" ht="12.75">
      <c r="F2862" s="33"/>
      <c r="G2862" s="33"/>
      <c r="H2862" s="33"/>
    </row>
    <row r="2863" spans="6:8" ht="12.75">
      <c r="F2863" s="33"/>
      <c r="G2863" s="33"/>
      <c r="H2863" s="33"/>
    </row>
    <row r="2864" spans="6:8" ht="12.75">
      <c r="F2864" s="33"/>
      <c r="G2864" s="33"/>
      <c r="H2864" s="33"/>
    </row>
    <row r="2865" spans="6:8" ht="12.75">
      <c r="F2865" s="33"/>
      <c r="G2865" s="33"/>
      <c r="H2865" s="33"/>
    </row>
    <row r="2866" spans="6:8" ht="12.75">
      <c r="F2866" s="33"/>
      <c r="G2866" s="33"/>
      <c r="H2866" s="33"/>
    </row>
    <row r="2867" spans="6:8" ht="12.75">
      <c r="F2867" s="33"/>
      <c r="G2867" s="33"/>
      <c r="H2867" s="33"/>
    </row>
    <row r="2868" spans="6:8" ht="12.75">
      <c r="F2868" s="33"/>
      <c r="G2868" s="33"/>
      <c r="H2868" s="33"/>
    </row>
    <row r="2869" spans="6:8" ht="12.75">
      <c r="F2869" s="33"/>
      <c r="G2869" s="33"/>
      <c r="H2869" s="33"/>
    </row>
    <row r="2870" spans="6:8" ht="12.75">
      <c r="F2870" s="33"/>
      <c r="G2870" s="33"/>
      <c r="H2870" s="33"/>
    </row>
    <row r="2871" spans="6:8" ht="12.75">
      <c r="F2871" s="33"/>
      <c r="G2871" s="33"/>
      <c r="H2871" s="33"/>
    </row>
    <row r="2872" spans="6:8" ht="12.75">
      <c r="F2872" s="33"/>
      <c r="G2872" s="33"/>
      <c r="H2872" s="33"/>
    </row>
    <row r="2873" spans="6:8" ht="12.75">
      <c r="F2873" s="33"/>
      <c r="G2873" s="33"/>
      <c r="H2873" s="33"/>
    </row>
    <row r="2874" spans="6:8" ht="12.75">
      <c r="F2874" s="33"/>
      <c r="G2874" s="33"/>
      <c r="H2874" s="33"/>
    </row>
    <row r="2875" spans="6:8" ht="12.75">
      <c r="F2875" s="33"/>
      <c r="G2875" s="33"/>
      <c r="H2875" s="33"/>
    </row>
    <row r="2876" spans="6:8" ht="12.75">
      <c r="F2876" s="33"/>
      <c r="G2876" s="33"/>
      <c r="H2876" s="33"/>
    </row>
    <row r="2877" spans="6:8" ht="12.75">
      <c r="F2877" s="33"/>
      <c r="G2877" s="33"/>
      <c r="H2877" s="33"/>
    </row>
    <row r="2878" spans="6:8" ht="12.75">
      <c r="F2878" s="33"/>
      <c r="G2878" s="33"/>
      <c r="H2878" s="33"/>
    </row>
    <row r="2879" spans="6:8" ht="12.75">
      <c r="F2879" s="33"/>
      <c r="G2879" s="33"/>
      <c r="H2879" s="33"/>
    </row>
    <row r="2880" spans="6:8" ht="12.75">
      <c r="F2880" s="33"/>
      <c r="G2880" s="33"/>
      <c r="H2880" s="33"/>
    </row>
    <row r="2881" spans="6:8" ht="12.75">
      <c r="F2881" s="33"/>
      <c r="G2881" s="33"/>
      <c r="H2881" s="33"/>
    </row>
    <row r="2882" spans="6:8" ht="12.75">
      <c r="F2882" s="33"/>
      <c r="G2882" s="33"/>
      <c r="H2882" s="33"/>
    </row>
    <row r="2883" spans="6:8" ht="12.75">
      <c r="F2883" s="33"/>
      <c r="G2883" s="33"/>
      <c r="H2883" s="33"/>
    </row>
    <row r="2884" spans="6:8" ht="12.75">
      <c r="F2884" s="33"/>
      <c r="G2884" s="33"/>
      <c r="H2884" s="33"/>
    </row>
    <row r="2885" spans="6:8" ht="12.75">
      <c r="F2885" s="33"/>
      <c r="G2885" s="33"/>
      <c r="H2885" s="33"/>
    </row>
    <row r="2886" spans="6:8" ht="12.75">
      <c r="F2886" s="33"/>
      <c r="G2886" s="33"/>
      <c r="H2886" s="33"/>
    </row>
    <row r="2887" spans="6:8" ht="12.75">
      <c r="F2887" s="33"/>
      <c r="G2887" s="33"/>
      <c r="H2887" s="33"/>
    </row>
    <row r="2888" spans="6:8" ht="12.75">
      <c r="F2888" s="33"/>
      <c r="G2888" s="33"/>
      <c r="H2888" s="33"/>
    </row>
    <row r="2889" spans="6:8" ht="12.75">
      <c r="F2889" s="33"/>
      <c r="G2889" s="33"/>
      <c r="H2889" s="33"/>
    </row>
    <row r="2890" spans="6:8" ht="12.75">
      <c r="F2890" s="33"/>
      <c r="G2890" s="33"/>
      <c r="H2890" s="33"/>
    </row>
    <row r="2891" spans="6:8" ht="12.75">
      <c r="F2891" s="33"/>
      <c r="G2891" s="33"/>
      <c r="H2891" s="33"/>
    </row>
    <row r="2892" spans="6:8" ht="12.75">
      <c r="F2892" s="33"/>
      <c r="G2892" s="33"/>
      <c r="H2892" s="33"/>
    </row>
    <row r="2893" spans="6:8" ht="12.75">
      <c r="F2893" s="33"/>
      <c r="G2893" s="33"/>
      <c r="H2893" s="33"/>
    </row>
    <row r="2894" spans="6:8" ht="12.75">
      <c r="F2894" s="33"/>
      <c r="G2894" s="33"/>
      <c r="H2894" s="33"/>
    </row>
    <row r="2895" spans="6:8" ht="12.75">
      <c r="F2895" s="33"/>
      <c r="G2895" s="33"/>
      <c r="H2895" s="33"/>
    </row>
    <row r="2896" spans="6:8" ht="12.75">
      <c r="F2896" s="33"/>
      <c r="G2896" s="33"/>
      <c r="H2896" s="33"/>
    </row>
    <row r="2897" spans="6:8" ht="12.75">
      <c r="F2897" s="33"/>
      <c r="G2897" s="33"/>
      <c r="H2897" s="33"/>
    </row>
    <row r="2898" spans="6:8" ht="12.75">
      <c r="F2898" s="33"/>
      <c r="G2898" s="33"/>
      <c r="H2898" s="33"/>
    </row>
    <row r="2899" spans="6:8" ht="12.75">
      <c r="F2899" s="33"/>
      <c r="G2899" s="33"/>
      <c r="H2899" s="33"/>
    </row>
    <row r="2900" spans="6:8" ht="12.75">
      <c r="F2900" s="33"/>
      <c r="G2900" s="33"/>
      <c r="H2900" s="33"/>
    </row>
    <row r="2901" spans="6:8" ht="12.75">
      <c r="F2901" s="33"/>
      <c r="G2901" s="33"/>
      <c r="H2901" s="33"/>
    </row>
    <row r="2902" spans="6:8" ht="12.75">
      <c r="F2902" s="33"/>
      <c r="G2902" s="33"/>
      <c r="H2902" s="33"/>
    </row>
    <row r="2903" spans="6:8" ht="12.75">
      <c r="F2903" s="33"/>
      <c r="G2903" s="33"/>
      <c r="H2903" s="33"/>
    </row>
    <row r="2904" spans="6:8" ht="12.75">
      <c r="F2904" s="33"/>
      <c r="G2904" s="33"/>
      <c r="H2904" s="33"/>
    </row>
    <row r="2905" spans="6:8" ht="12.75">
      <c r="F2905" s="33"/>
      <c r="G2905" s="33"/>
      <c r="H2905" s="33"/>
    </row>
    <row r="2906" spans="6:8" ht="12.75">
      <c r="F2906" s="33"/>
      <c r="G2906" s="33"/>
      <c r="H2906" s="33"/>
    </row>
    <row r="2907" spans="6:8" ht="12.75">
      <c r="F2907" s="33"/>
      <c r="G2907" s="33"/>
      <c r="H2907" s="33"/>
    </row>
    <row r="2908" spans="6:8" ht="12.75">
      <c r="F2908" s="33"/>
      <c r="G2908" s="33"/>
      <c r="H2908" s="33"/>
    </row>
    <row r="2909" spans="6:8" ht="12.75">
      <c r="F2909" s="33"/>
      <c r="G2909" s="33"/>
      <c r="H2909" s="33"/>
    </row>
    <row r="2910" spans="6:8" ht="12.75">
      <c r="F2910" s="33"/>
      <c r="G2910" s="33"/>
      <c r="H2910" s="33"/>
    </row>
    <row r="2911" spans="6:8" ht="12.75">
      <c r="F2911" s="33"/>
      <c r="G2911" s="33"/>
      <c r="H2911" s="33"/>
    </row>
    <row r="2912" spans="6:8" ht="12.75">
      <c r="F2912" s="33"/>
      <c r="G2912" s="33"/>
      <c r="H2912" s="33"/>
    </row>
    <row r="2913" spans="6:8" ht="12.75">
      <c r="F2913" s="33"/>
      <c r="G2913" s="33"/>
      <c r="H2913" s="33"/>
    </row>
    <row r="2914" spans="6:8" ht="12.75">
      <c r="F2914" s="33"/>
      <c r="G2914" s="33"/>
      <c r="H2914" s="33"/>
    </row>
    <row r="2915" spans="6:8" ht="12.75">
      <c r="F2915" s="33"/>
      <c r="G2915" s="33"/>
      <c r="H2915" s="33"/>
    </row>
    <row r="2916" spans="6:8" ht="12.75">
      <c r="F2916" s="33"/>
      <c r="G2916" s="33"/>
      <c r="H2916" s="33"/>
    </row>
    <row r="2917" spans="6:8" ht="12.75">
      <c r="F2917" s="33"/>
      <c r="G2917" s="33"/>
      <c r="H2917" s="33"/>
    </row>
    <row r="2918" spans="6:8" ht="12.75">
      <c r="F2918" s="33"/>
      <c r="G2918" s="33"/>
      <c r="H2918" s="33"/>
    </row>
    <row r="2919" spans="6:8" ht="12.75">
      <c r="F2919" s="33"/>
      <c r="G2919" s="33"/>
      <c r="H2919" s="33"/>
    </row>
    <row r="2920" spans="6:8" ht="12.75">
      <c r="F2920" s="33"/>
      <c r="G2920" s="33"/>
      <c r="H2920" s="33"/>
    </row>
    <row r="2921" spans="6:8" ht="12.75">
      <c r="F2921" s="33"/>
      <c r="G2921" s="33"/>
      <c r="H2921" s="33"/>
    </row>
    <row r="2922" spans="6:8" ht="12.75">
      <c r="F2922" s="33"/>
      <c r="G2922" s="33"/>
      <c r="H2922" s="33"/>
    </row>
    <row r="2923" spans="6:8" ht="12.75">
      <c r="F2923" s="33"/>
      <c r="G2923" s="33"/>
      <c r="H2923" s="33"/>
    </row>
    <row r="2924" spans="6:8" ht="12.75">
      <c r="F2924" s="33"/>
      <c r="G2924" s="33"/>
      <c r="H2924" s="33"/>
    </row>
    <row r="2925" spans="6:8" ht="12.75">
      <c r="F2925" s="33"/>
      <c r="G2925" s="33"/>
      <c r="H2925" s="33"/>
    </row>
    <row r="2926" spans="6:8" ht="12.75">
      <c r="F2926" s="33"/>
      <c r="G2926" s="33"/>
      <c r="H2926" s="33"/>
    </row>
    <row r="2927" spans="6:8" ht="12.75">
      <c r="F2927" s="33"/>
      <c r="G2927" s="33"/>
      <c r="H2927" s="33"/>
    </row>
    <row r="2928" spans="6:8" ht="12.75">
      <c r="F2928" s="33"/>
      <c r="G2928" s="33"/>
      <c r="H2928" s="33"/>
    </row>
    <row r="2929" spans="6:8" ht="12.75">
      <c r="F2929" s="33"/>
      <c r="G2929" s="33"/>
      <c r="H2929" s="33"/>
    </row>
    <row r="2930" spans="6:8" ht="12.75">
      <c r="F2930" s="33"/>
      <c r="G2930" s="33"/>
      <c r="H2930" s="33"/>
    </row>
    <row r="2931" spans="6:8" ht="12.75">
      <c r="F2931" s="33"/>
      <c r="G2931" s="33"/>
      <c r="H2931" s="33"/>
    </row>
    <row r="2932" spans="6:8" ht="12.75">
      <c r="F2932" s="33"/>
      <c r="G2932" s="33"/>
      <c r="H2932" s="33"/>
    </row>
    <row r="2933" spans="6:8" ht="12.75">
      <c r="F2933" s="33"/>
      <c r="G2933" s="33"/>
      <c r="H2933" s="33"/>
    </row>
    <row r="2934" spans="6:8" ht="12.75">
      <c r="F2934" s="33"/>
      <c r="G2934" s="33"/>
      <c r="H2934" s="33"/>
    </row>
    <row r="2935" spans="6:8" ht="12.75">
      <c r="F2935" s="33"/>
      <c r="G2935" s="33"/>
      <c r="H2935" s="33"/>
    </row>
    <row r="2936" spans="6:8" ht="12.75">
      <c r="F2936" s="33"/>
      <c r="G2936" s="33"/>
      <c r="H2936" s="33"/>
    </row>
    <row r="2937" spans="6:8" ht="12.75">
      <c r="F2937" s="33"/>
      <c r="G2937" s="33"/>
      <c r="H2937" s="33"/>
    </row>
    <row r="2938" spans="6:8" ht="12.75">
      <c r="F2938" s="33"/>
      <c r="G2938" s="33"/>
      <c r="H2938" s="33"/>
    </row>
    <row r="2939" spans="6:8" ht="12.75">
      <c r="F2939" s="33"/>
      <c r="G2939" s="33"/>
      <c r="H2939" s="33"/>
    </row>
    <row r="2940" spans="6:8" ht="12.75">
      <c r="F2940" s="33"/>
      <c r="G2940" s="33"/>
      <c r="H2940" s="33"/>
    </row>
    <row r="2941" spans="6:8" ht="12.75">
      <c r="F2941" s="33"/>
      <c r="G2941" s="33"/>
      <c r="H2941" s="33"/>
    </row>
    <row r="2942" spans="6:8" ht="12.75">
      <c r="F2942" s="33"/>
      <c r="G2942" s="33"/>
      <c r="H2942" s="33"/>
    </row>
    <row r="2943" spans="6:8" ht="12.75">
      <c r="F2943" s="33"/>
      <c r="G2943" s="33"/>
      <c r="H2943" s="33"/>
    </row>
    <row r="2944" spans="6:8" ht="12.75">
      <c r="F2944" s="33"/>
      <c r="G2944" s="33"/>
      <c r="H2944" s="33"/>
    </row>
    <row r="2945" spans="6:8" ht="12.75">
      <c r="F2945" s="33"/>
      <c r="G2945" s="33"/>
      <c r="H2945" s="33"/>
    </row>
    <row r="2946" spans="6:8" ht="12.75">
      <c r="F2946" s="33"/>
      <c r="G2946" s="33"/>
      <c r="H2946" s="33"/>
    </row>
    <row r="2947" spans="6:8" ht="12.75">
      <c r="F2947" s="33"/>
      <c r="G2947" s="33"/>
      <c r="H2947" s="33"/>
    </row>
    <row r="2948" spans="6:8" ht="12.75">
      <c r="F2948" s="33"/>
      <c r="G2948" s="33"/>
      <c r="H2948" s="33"/>
    </row>
    <row r="2949" spans="6:8" ht="12.75">
      <c r="F2949" s="33"/>
      <c r="G2949" s="33"/>
      <c r="H2949" s="33"/>
    </row>
    <row r="2950" spans="6:8" ht="12.75">
      <c r="F2950" s="33"/>
      <c r="G2950" s="33"/>
      <c r="H2950" s="33"/>
    </row>
    <row r="2951" spans="6:8" ht="12.75">
      <c r="F2951" s="33"/>
      <c r="G2951" s="33"/>
      <c r="H2951" s="33"/>
    </row>
    <row r="2952" spans="6:8" ht="12.75">
      <c r="F2952" s="33"/>
      <c r="G2952" s="33"/>
      <c r="H2952" s="33"/>
    </row>
    <row r="2953" spans="6:8" ht="12.75">
      <c r="F2953" s="33"/>
      <c r="G2953" s="33"/>
      <c r="H2953" s="33"/>
    </row>
    <row r="2954" spans="6:8" ht="12.75">
      <c r="F2954" s="33"/>
      <c r="G2954" s="33"/>
      <c r="H2954" s="33"/>
    </row>
    <row r="2955" spans="6:8" ht="12.75">
      <c r="F2955" s="33"/>
      <c r="G2955" s="33"/>
      <c r="H2955" s="33"/>
    </row>
    <row r="2956" spans="6:8" ht="12.75">
      <c r="F2956" s="33"/>
      <c r="G2956" s="33"/>
      <c r="H2956" s="33"/>
    </row>
    <row r="2957" spans="6:8" ht="12.75">
      <c r="F2957" s="33"/>
      <c r="G2957" s="33"/>
      <c r="H2957" s="33"/>
    </row>
    <row r="2958" spans="6:8" ht="12.75">
      <c r="F2958" s="33"/>
      <c r="G2958" s="33"/>
      <c r="H2958" s="33"/>
    </row>
    <row r="2959" spans="6:8" ht="12.75">
      <c r="F2959" s="33"/>
      <c r="G2959" s="33"/>
      <c r="H2959" s="33"/>
    </row>
    <row r="2960" spans="6:8" ht="12.75">
      <c r="F2960" s="33"/>
      <c r="G2960" s="33"/>
      <c r="H2960" s="33"/>
    </row>
    <row r="2961" spans="6:8" ht="12.75">
      <c r="F2961" s="33"/>
      <c r="G2961" s="33"/>
      <c r="H2961" s="33"/>
    </row>
    <row r="2962" spans="6:8" ht="12.75">
      <c r="F2962" s="33"/>
      <c r="G2962" s="33"/>
      <c r="H2962" s="33"/>
    </row>
    <row r="2963" spans="6:8" ht="12.75">
      <c r="F2963" s="33"/>
      <c r="G2963" s="33"/>
      <c r="H2963" s="33"/>
    </row>
    <row r="2964" spans="6:8" ht="12.75">
      <c r="F2964" s="33"/>
      <c r="G2964" s="33"/>
      <c r="H2964" s="33"/>
    </row>
    <row r="2965" spans="6:8" ht="12.75">
      <c r="F2965" s="33"/>
      <c r="G2965" s="33"/>
      <c r="H2965" s="33"/>
    </row>
    <row r="2966" spans="6:8" ht="12.75">
      <c r="F2966" s="33"/>
      <c r="G2966" s="33"/>
      <c r="H2966" s="33"/>
    </row>
    <row r="2967" spans="6:8" ht="12.75">
      <c r="F2967" s="33"/>
      <c r="G2967" s="33"/>
      <c r="H2967" s="33"/>
    </row>
    <row r="2968" spans="6:8" ht="12.75">
      <c r="F2968" s="33"/>
      <c r="G2968" s="33"/>
      <c r="H2968" s="33"/>
    </row>
    <row r="2969" spans="6:8" ht="12.75">
      <c r="F2969" s="33"/>
      <c r="G2969" s="33"/>
      <c r="H2969" s="33"/>
    </row>
    <row r="2970" spans="6:8" ht="12.75">
      <c r="F2970" s="33"/>
      <c r="G2970" s="33"/>
      <c r="H2970" s="33"/>
    </row>
    <row r="2971" spans="6:8" ht="12.75">
      <c r="F2971" s="33"/>
      <c r="G2971" s="33"/>
      <c r="H2971" s="33"/>
    </row>
    <row r="2972" spans="6:8" ht="12.75">
      <c r="F2972" s="33"/>
      <c r="G2972" s="33"/>
      <c r="H2972" s="33"/>
    </row>
    <row r="2973" spans="6:8" ht="12.75">
      <c r="F2973" s="33"/>
      <c r="G2973" s="33"/>
      <c r="H2973" s="33"/>
    </row>
    <row r="2974" spans="6:8" ht="12.75">
      <c r="F2974" s="33"/>
      <c r="G2974" s="33"/>
      <c r="H2974" s="33"/>
    </row>
    <row r="2975" spans="6:8" ht="12.75">
      <c r="F2975" s="33"/>
      <c r="G2975" s="33"/>
      <c r="H2975" s="33"/>
    </row>
    <row r="2976" spans="6:8" ht="12.75">
      <c r="F2976" s="33"/>
      <c r="G2976" s="33"/>
      <c r="H2976" s="33"/>
    </row>
    <row r="2977" spans="6:8" ht="12.75">
      <c r="F2977" s="33"/>
      <c r="G2977" s="33"/>
      <c r="H2977" s="33"/>
    </row>
    <row r="2978" spans="6:8" ht="12.75">
      <c r="F2978" s="33"/>
      <c r="G2978" s="33"/>
      <c r="H2978" s="33"/>
    </row>
    <row r="2979" spans="6:8" ht="12.75">
      <c r="F2979" s="33"/>
      <c r="G2979" s="33"/>
      <c r="H2979" s="33"/>
    </row>
    <row r="2980" spans="6:8" ht="12.75">
      <c r="F2980" s="33"/>
      <c r="G2980" s="33"/>
      <c r="H2980" s="33"/>
    </row>
    <row r="2981" spans="6:8" ht="12.75">
      <c r="F2981" s="33"/>
      <c r="G2981" s="33"/>
      <c r="H2981" s="33"/>
    </row>
    <row r="2982" spans="6:8" ht="12.75">
      <c r="F2982" s="33"/>
      <c r="G2982" s="33"/>
      <c r="H2982" s="33"/>
    </row>
    <row r="2983" spans="6:8" ht="12.75">
      <c r="F2983" s="33"/>
      <c r="G2983" s="33"/>
      <c r="H2983" s="33"/>
    </row>
    <row r="2984" spans="6:8" ht="12.75">
      <c r="F2984" s="33"/>
      <c r="G2984" s="33"/>
      <c r="H2984" s="33"/>
    </row>
    <row r="2985" spans="6:8" ht="12.75">
      <c r="F2985" s="33"/>
      <c r="G2985" s="33"/>
      <c r="H2985" s="33"/>
    </row>
    <row r="2986" spans="6:8" ht="12.75">
      <c r="F2986" s="33"/>
      <c r="G2986" s="33"/>
      <c r="H2986" s="33"/>
    </row>
    <row r="2987" spans="6:8" ht="12.75">
      <c r="F2987" s="33"/>
      <c r="G2987" s="33"/>
      <c r="H2987" s="33"/>
    </row>
    <row r="2988" spans="6:8" ht="12.75">
      <c r="F2988" s="33"/>
      <c r="G2988" s="33"/>
      <c r="H2988" s="33"/>
    </row>
    <row r="2989" spans="6:8" ht="12.75">
      <c r="F2989" s="33"/>
      <c r="G2989" s="33"/>
      <c r="H2989" s="33"/>
    </row>
    <row r="2990" spans="6:8" ht="12.75">
      <c r="F2990" s="33"/>
      <c r="G2990" s="33"/>
      <c r="H2990" s="33"/>
    </row>
    <row r="2991" spans="6:8" ht="12.75">
      <c r="F2991" s="33"/>
      <c r="G2991" s="33"/>
      <c r="H2991" s="33"/>
    </row>
    <row r="2992" spans="6:8" ht="12.75">
      <c r="F2992" s="33"/>
      <c r="G2992" s="33"/>
      <c r="H2992" s="33"/>
    </row>
    <row r="2993" spans="6:8" ht="12.75">
      <c r="F2993" s="33"/>
      <c r="G2993" s="33"/>
      <c r="H2993" s="33"/>
    </row>
    <row r="2994" spans="6:8" ht="12.75">
      <c r="F2994" s="33"/>
      <c r="G2994" s="33"/>
      <c r="H2994" s="33"/>
    </row>
    <row r="2995" spans="6:8" ht="12.75">
      <c r="F2995" s="33"/>
      <c r="G2995" s="33"/>
      <c r="H2995" s="33"/>
    </row>
    <row r="2996" spans="6:8" ht="12.75">
      <c r="F2996" s="33"/>
      <c r="G2996" s="33"/>
      <c r="H2996" s="33"/>
    </row>
    <row r="2997" spans="6:8" ht="12.75">
      <c r="F2997" s="33"/>
      <c r="G2997" s="33"/>
      <c r="H2997" s="33"/>
    </row>
    <row r="2998" spans="6:8" ht="12.75">
      <c r="F2998" s="33"/>
      <c r="G2998" s="33"/>
      <c r="H2998" s="33"/>
    </row>
    <row r="2999" spans="6:8" ht="12.75">
      <c r="F2999" s="33"/>
      <c r="G2999" s="33"/>
      <c r="H2999" s="33"/>
    </row>
    <row r="3000" spans="6:8" ht="12.75">
      <c r="F3000" s="33"/>
      <c r="G3000" s="33"/>
      <c r="H3000" s="33"/>
    </row>
    <row r="3001" spans="6:8" ht="12.75">
      <c r="F3001" s="33"/>
      <c r="G3001" s="33"/>
      <c r="H3001" s="33"/>
    </row>
    <row r="3002" spans="6:8" ht="12.75">
      <c r="F3002" s="33"/>
      <c r="G3002" s="33"/>
      <c r="H3002" s="33"/>
    </row>
    <row r="3003" spans="6:8" ht="12.75">
      <c r="F3003" s="33"/>
      <c r="G3003" s="33"/>
      <c r="H3003" s="33"/>
    </row>
    <row r="3004" spans="6:8" ht="12.75">
      <c r="F3004" s="33"/>
      <c r="G3004" s="33"/>
      <c r="H3004" s="33"/>
    </row>
    <row r="3005" spans="6:8" ht="12.75">
      <c r="F3005" s="33"/>
      <c r="G3005" s="33"/>
      <c r="H3005" s="33"/>
    </row>
    <row r="3006" spans="6:8" ht="12.75">
      <c r="F3006" s="33"/>
      <c r="G3006" s="33"/>
      <c r="H3006" s="33"/>
    </row>
    <row r="3007" spans="6:8" ht="12.75">
      <c r="F3007" s="33"/>
      <c r="G3007" s="33"/>
      <c r="H3007" s="33"/>
    </row>
    <row r="3008" spans="6:8" ht="12.75">
      <c r="F3008" s="33"/>
      <c r="G3008" s="33"/>
      <c r="H3008" s="33"/>
    </row>
    <row r="3009" spans="6:8" ht="12.75">
      <c r="F3009" s="33"/>
      <c r="G3009" s="33"/>
      <c r="H3009" s="33"/>
    </row>
    <row r="3010" spans="6:8" ht="12.75">
      <c r="F3010" s="33"/>
      <c r="G3010" s="33"/>
      <c r="H3010" s="33"/>
    </row>
    <row r="3011" spans="6:8" ht="12.75">
      <c r="F3011" s="33"/>
      <c r="G3011" s="33"/>
      <c r="H3011" s="33"/>
    </row>
    <row r="3012" spans="6:8" ht="12.75">
      <c r="F3012" s="33"/>
      <c r="G3012" s="33"/>
      <c r="H3012" s="33"/>
    </row>
    <row r="3013" spans="6:8" ht="12.75">
      <c r="F3013" s="33"/>
      <c r="G3013" s="33"/>
      <c r="H3013" s="33"/>
    </row>
    <row r="3014" spans="6:8" ht="12.75">
      <c r="F3014" s="33"/>
      <c r="G3014" s="33"/>
      <c r="H3014" s="33"/>
    </row>
    <row r="3015" spans="6:8" ht="12.75">
      <c r="F3015" s="33"/>
      <c r="G3015" s="33"/>
      <c r="H3015" s="33"/>
    </row>
    <row r="3016" spans="6:8" ht="12.75">
      <c r="F3016" s="33"/>
      <c r="G3016" s="33"/>
      <c r="H3016" s="33"/>
    </row>
    <row r="3017" spans="6:8" ht="12.75">
      <c r="F3017" s="33"/>
      <c r="G3017" s="33"/>
      <c r="H3017" s="33"/>
    </row>
    <row r="3018" spans="6:8" ht="12.75">
      <c r="F3018" s="33"/>
      <c r="G3018" s="33"/>
      <c r="H3018" s="33"/>
    </row>
    <row r="3019" spans="6:8" ht="12.75">
      <c r="F3019" s="33"/>
      <c r="G3019" s="33"/>
      <c r="H3019" s="33"/>
    </row>
    <row r="3020" spans="6:8" ht="12.75">
      <c r="F3020" s="33"/>
      <c r="G3020" s="33"/>
      <c r="H3020" s="33"/>
    </row>
    <row r="3021" spans="6:8" ht="12.75">
      <c r="F3021" s="33"/>
      <c r="G3021" s="33"/>
      <c r="H3021" s="33"/>
    </row>
    <row r="3022" spans="6:8" ht="12.75">
      <c r="F3022" s="33"/>
      <c r="G3022" s="33"/>
      <c r="H3022" s="33"/>
    </row>
    <row r="3023" spans="6:8" ht="12.75">
      <c r="F3023" s="33"/>
      <c r="G3023" s="33"/>
      <c r="H3023" s="33"/>
    </row>
    <row r="3024" spans="6:8" ht="12.75">
      <c r="F3024" s="33"/>
      <c r="G3024" s="33"/>
      <c r="H3024" s="33"/>
    </row>
    <row r="3025" spans="6:8" ht="12.75">
      <c r="F3025" s="33"/>
      <c r="G3025" s="33"/>
      <c r="H3025" s="33"/>
    </row>
    <row r="3026" spans="6:8" ht="12.75">
      <c r="F3026" s="33"/>
      <c r="G3026" s="33"/>
      <c r="H3026" s="33"/>
    </row>
    <row r="3027" spans="6:8" ht="12.75">
      <c r="F3027" s="33"/>
      <c r="G3027" s="33"/>
      <c r="H3027" s="33"/>
    </row>
    <row r="3028" spans="6:8" ht="12.75">
      <c r="F3028" s="33"/>
      <c r="G3028" s="33"/>
      <c r="H3028" s="33"/>
    </row>
    <row r="3029" spans="6:8" ht="12.75">
      <c r="F3029" s="33"/>
      <c r="G3029" s="33"/>
      <c r="H3029" s="33"/>
    </row>
    <row r="3030" spans="6:8" ht="12.75">
      <c r="F3030" s="33"/>
      <c r="G3030" s="33"/>
      <c r="H3030" s="33"/>
    </row>
    <row r="3031" spans="6:8" ht="12.75">
      <c r="F3031" s="33"/>
      <c r="G3031" s="33"/>
      <c r="H3031" s="33"/>
    </row>
    <row r="3032" spans="6:8" ht="12.75">
      <c r="F3032" s="33"/>
      <c r="G3032" s="33"/>
      <c r="H3032" s="33"/>
    </row>
    <row r="3033" spans="6:8" ht="12.75">
      <c r="F3033" s="33"/>
      <c r="G3033" s="33"/>
      <c r="H3033" s="33"/>
    </row>
    <row r="3034" spans="6:8" ht="12.75">
      <c r="F3034" s="33"/>
      <c r="G3034" s="33"/>
      <c r="H3034" s="33"/>
    </row>
    <row r="3035" spans="6:8" ht="12.75">
      <c r="F3035" s="33"/>
      <c r="G3035" s="33"/>
      <c r="H3035" s="33"/>
    </row>
    <row r="3036" spans="6:8" ht="12.75">
      <c r="F3036" s="33"/>
      <c r="G3036" s="33"/>
      <c r="H3036" s="33"/>
    </row>
    <row r="3037" spans="6:8" ht="12.75">
      <c r="F3037" s="33"/>
      <c r="G3037" s="33"/>
      <c r="H3037" s="33"/>
    </row>
    <row r="3038" spans="6:8" ht="12.75">
      <c r="F3038" s="33"/>
      <c r="G3038" s="33"/>
      <c r="H3038" s="33"/>
    </row>
    <row r="3039" spans="6:8" ht="12.75">
      <c r="F3039" s="33"/>
      <c r="G3039" s="33"/>
      <c r="H3039" s="33"/>
    </row>
    <row r="3040" spans="6:8" ht="12.75">
      <c r="F3040" s="33"/>
      <c r="G3040" s="33"/>
      <c r="H3040" s="33"/>
    </row>
    <row r="3041" spans="6:8" ht="12.75">
      <c r="F3041" s="33"/>
      <c r="G3041" s="33"/>
      <c r="H3041" s="33"/>
    </row>
    <row r="3042" spans="6:8" ht="12.75">
      <c r="F3042" s="33"/>
      <c r="G3042" s="33"/>
      <c r="H3042" s="33"/>
    </row>
    <row r="3043" spans="6:8" ht="12.75">
      <c r="F3043" s="33"/>
      <c r="G3043" s="33"/>
      <c r="H3043" s="33"/>
    </row>
    <row r="3044" spans="6:8" ht="12.75">
      <c r="F3044" s="33"/>
      <c r="G3044" s="33"/>
      <c r="H3044" s="33"/>
    </row>
    <row r="3045" spans="6:8" ht="12.75">
      <c r="F3045" s="33"/>
      <c r="G3045" s="33"/>
      <c r="H3045" s="33"/>
    </row>
    <row r="3046" spans="6:8" ht="12.75">
      <c r="F3046" s="33"/>
      <c r="G3046" s="33"/>
      <c r="H3046" s="33"/>
    </row>
    <row r="3047" spans="6:8" ht="12.75">
      <c r="F3047" s="33"/>
      <c r="G3047" s="33"/>
      <c r="H3047" s="33"/>
    </row>
    <row r="3048" spans="6:8" ht="12.75">
      <c r="F3048" s="33"/>
      <c r="G3048" s="33"/>
      <c r="H3048" s="33"/>
    </row>
    <row r="3049" spans="6:8" ht="12.75">
      <c r="F3049" s="33"/>
      <c r="G3049" s="33"/>
      <c r="H3049" s="33"/>
    </row>
    <row r="3050" spans="6:8" ht="12.75">
      <c r="F3050" s="33"/>
      <c r="G3050" s="33"/>
      <c r="H3050" s="33"/>
    </row>
    <row r="3051" spans="6:8" ht="12.75">
      <c r="F3051" s="33"/>
      <c r="G3051" s="33"/>
      <c r="H3051" s="33"/>
    </row>
    <row r="3052" spans="6:8" ht="12.75">
      <c r="F3052" s="33"/>
      <c r="G3052" s="33"/>
      <c r="H3052" s="33"/>
    </row>
    <row r="3053" spans="6:8" ht="12.75">
      <c r="F3053" s="33"/>
      <c r="G3053" s="33"/>
      <c r="H3053" s="33"/>
    </row>
    <row r="3054" spans="6:8" ht="12.75">
      <c r="F3054" s="33"/>
      <c r="G3054" s="33"/>
      <c r="H3054" s="33"/>
    </row>
    <row r="3055" spans="6:8" ht="12.75">
      <c r="F3055" s="33"/>
      <c r="G3055" s="33"/>
      <c r="H3055" s="33"/>
    </row>
    <row r="3056" spans="6:8" ht="12.75">
      <c r="F3056" s="33"/>
      <c r="G3056" s="33"/>
      <c r="H3056" s="33"/>
    </row>
    <row r="3057" spans="6:8" ht="12.75">
      <c r="F3057" s="33"/>
      <c r="G3057" s="33"/>
      <c r="H3057" s="33"/>
    </row>
    <row r="3058" spans="6:8" ht="12.75">
      <c r="F3058" s="33"/>
      <c r="G3058" s="33"/>
      <c r="H3058" s="33"/>
    </row>
    <row r="3059" spans="6:8" ht="12.75">
      <c r="F3059" s="33"/>
      <c r="G3059" s="33"/>
      <c r="H3059" s="33"/>
    </row>
    <row r="3060" spans="6:8" ht="12.75">
      <c r="F3060" s="33"/>
      <c r="G3060" s="33"/>
      <c r="H3060" s="33"/>
    </row>
    <row r="3061" spans="6:8" ht="12.75">
      <c r="F3061" s="33"/>
      <c r="G3061" s="33"/>
      <c r="H3061" s="33"/>
    </row>
    <row r="3062" spans="6:8" ht="12.75">
      <c r="F3062" s="33"/>
      <c r="G3062" s="33"/>
      <c r="H3062" s="33"/>
    </row>
    <row r="3063" spans="6:8" ht="12.75">
      <c r="F3063" s="33"/>
      <c r="G3063" s="33"/>
      <c r="H3063" s="33"/>
    </row>
    <row r="3064" spans="6:8" ht="12.75">
      <c r="F3064" s="33"/>
      <c r="G3064" s="33"/>
      <c r="H3064" s="33"/>
    </row>
    <row r="3065" spans="6:8" ht="12.75">
      <c r="F3065" s="33"/>
      <c r="G3065" s="33"/>
      <c r="H3065" s="33"/>
    </row>
    <row r="3066" spans="6:8" ht="12.75">
      <c r="F3066" s="33"/>
      <c r="G3066" s="33"/>
      <c r="H3066" s="33"/>
    </row>
    <row r="3067" spans="6:8" ht="12.75">
      <c r="F3067" s="33"/>
      <c r="G3067" s="33"/>
      <c r="H3067" s="33"/>
    </row>
    <row r="3068" spans="6:8" ht="12.75">
      <c r="F3068" s="33"/>
      <c r="G3068" s="33"/>
      <c r="H3068" s="33"/>
    </row>
    <row r="3069" spans="6:8" ht="12.75">
      <c r="F3069" s="33"/>
      <c r="G3069" s="33"/>
      <c r="H3069" s="33"/>
    </row>
    <row r="3070" spans="6:8" ht="12.75">
      <c r="F3070" s="33"/>
      <c r="G3070" s="33"/>
      <c r="H3070" s="33"/>
    </row>
    <row r="3071" spans="6:8" ht="12.75">
      <c r="F3071" s="33"/>
      <c r="G3071" s="33"/>
      <c r="H3071" s="33"/>
    </row>
    <row r="3072" spans="6:8" ht="12.75">
      <c r="F3072" s="33"/>
      <c r="G3072" s="33"/>
      <c r="H3072" s="33"/>
    </row>
    <row r="3073" spans="6:8" ht="12.75">
      <c r="F3073" s="33"/>
      <c r="G3073" s="33"/>
      <c r="H3073" s="33"/>
    </row>
    <row r="3074" spans="6:8" ht="12.75">
      <c r="F3074" s="33"/>
      <c r="G3074" s="33"/>
      <c r="H3074" s="33"/>
    </row>
    <row r="3075" spans="6:8" ht="12.75">
      <c r="F3075" s="33"/>
      <c r="G3075" s="33"/>
      <c r="H3075" s="33"/>
    </row>
    <row r="3076" spans="6:8" ht="12.75">
      <c r="F3076" s="33"/>
      <c r="G3076" s="33"/>
      <c r="H3076" s="33"/>
    </row>
    <row r="3077" spans="6:8" ht="12.75">
      <c r="F3077" s="33"/>
      <c r="G3077" s="33"/>
      <c r="H3077" s="33"/>
    </row>
    <row r="3078" spans="6:8" ht="12.75">
      <c r="F3078" s="33"/>
      <c r="G3078" s="33"/>
      <c r="H3078" s="33"/>
    </row>
    <row r="3079" spans="6:8" ht="12.75">
      <c r="F3079" s="33"/>
      <c r="G3079" s="33"/>
      <c r="H3079" s="33"/>
    </row>
    <row r="3080" spans="6:8" ht="12.75">
      <c r="F3080" s="33"/>
      <c r="G3080" s="33"/>
      <c r="H3080" s="33"/>
    </row>
    <row r="3081" spans="6:8" ht="12.75">
      <c r="F3081" s="33"/>
      <c r="G3081" s="33"/>
      <c r="H3081" s="33"/>
    </row>
    <row r="3082" spans="6:8" ht="12.75">
      <c r="F3082" s="33"/>
      <c r="G3082" s="33"/>
      <c r="H3082" s="33"/>
    </row>
    <row r="3083" spans="6:8" ht="12.75">
      <c r="F3083" s="33"/>
      <c r="G3083" s="33"/>
      <c r="H3083" s="33"/>
    </row>
    <row r="3084" spans="6:8" ht="12.75">
      <c r="F3084" s="33"/>
      <c r="G3084" s="33"/>
      <c r="H3084" s="33"/>
    </row>
    <row r="3085" spans="6:8" ht="12.75">
      <c r="F3085" s="33"/>
      <c r="G3085" s="33"/>
      <c r="H3085" s="33"/>
    </row>
    <row r="3086" spans="6:8" ht="12.75">
      <c r="F3086" s="33"/>
      <c r="G3086" s="33"/>
      <c r="H3086" s="33"/>
    </row>
    <row r="3087" spans="6:8" ht="12.75">
      <c r="F3087" s="33"/>
      <c r="G3087" s="33"/>
      <c r="H3087" s="33"/>
    </row>
    <row r="3088" spans="6:8" ht="12.75">
      <c r="F3088" s="33"/>
      <c r="G3088" s="33"/>
      <c r="H3088" s="33"/>
    </row>
    <row r="3089" spans="6:8" ht="12.75">
      <c r="F3089" s="33"/>
      <c r="G3089" s="33"/>
      <c r="H3089" s="33"/>
    </row>
    <row r="3090" spans="6:8" ht="12.75">
      <c r="F3090" s="33"/>
      <c r="G3090" s="33"/>
      <c r="H3090" s="33"/>
    </row>
    <row r="3091" spans="6:8" ht="12.75">
      <c r="F3091" s="33"/>
      <c r="G3091" s="33"/>
      <c r="H3091" s="33"/>
    </row>
    <row r="3092" spans="6:8" ht="12.75">
      <c r="F3092" s="33"/>
      <c r="G3092" s="33"/>
      <c r="H3092" s="33"/>
    </row>
    <row r="3093" spans="6:8" ht="12.75">
      <c r="F3093" s="33"/>
      <c r="G3093" s="33"/>
      <c r="H3093" s="33"/>
    </row>
    <row r="3094" spans="6:8" ht="12.75">
      <c r="F3094" s="33"/>
      <c r="G3094" s="33"/>
      <c r="H3094" s="33"/>
    </row>
    <row r="3095" spans="6:8" ht="12.75">
      <c r="F3095" s="33"/>
      <c r="G3095" s="33"/>
      <c r="H3095" s="33"/>
    </row>
    <row r="3096" spans="6:8" ht="12.75">
      <c r="F3096" s="33"/>
      <c r="G3096" s="33"/>
      <c r="H3096" s="33"/>
    </row>
    <row r="3097" spans="6:8" ht="12.75">
      <c r="F3097" s="33"/>
      <c r="G3097" s="33"/>
      <c r="H3097" s="33"/>
    </row>
    <row r="3098" spans="6:8" ht="12.75">
      <c r="F3098" s="33"/>
      <c r="G3098" s="33"/>
      <c r="H3098" s="33"/>
    </row>
    <row r="3099" spans="6:8" ht="12.75">
      <c r="F3099" s="33"/>
      <c r="G3099" s="33"/>
      <c r="H3099" s="33"/>
    </row>
    <row r="3100" spans="6:8" ht="12.75">
      <c r="F3100" s="33"/>
      <c r="G3100" s="33"/>
      <c r="H3100" s="33"/>
    </row>
    <row r="3101" spans="6:8" ht="12.75">
      <c r="F3101" s="33"/>
      <c r="G3101" s="33"/>
      <c r="H3101" s="33"/>
    </row>
    <row r="3102" spans="6:8" ht="12.75">
      <c r="F3102" s="33"/>
      <c r="G3102" s="33"/>
      <c r="H3102" s="33"/>
    </row>
    <row r="3103" spans="6:8" ht="12.75">
      <c r="F3103" s="33"/>
      <c r="G3103" s="33"/>
      <c r="H3103" s="33"/>
    </row>
    <row r="3104" spans="6:8" ht="12.75">
      <c r="F3104" s="33"/>
      <c r="G3104" s="33"/>
      <c r="H3104" s="33"/>
    </row>
    <row r="3105" spans="6:8" ht="12.75">
      <c r="F3105" s="33"/>
      <c r="G3105" s="33"/>
      <c r="H3105" s="33"/>
    </row>
    <row r="3106" spans="6:8" ht="12.75">
      <c r="F3106" s="33"/>
      <c r="G3106" s="33"/>
      <c r="H3106" s="33"/>
    </row>
    <row r="3107" spans="6:8" ht="12.75">
      <c r="F3107" s="33"/>
      <c r="G3107" s="33"/>
      <c r="H3107" s="33"/>
    </row>
    <row r="3108" spans="6:8" ht="12.75">
      <c r="F3108" s="33"/>
      <c r="G3108" s="33"/>
      <c r="H3108" s="33"/>
    </row>
    <row r="3109" spans="6:8" ht="12.75">
      <c r="F3109" s="33"/>
      <c r="G3109" s="33"/>
      <c r="H3109" s="33"/>
    </row>
    <row r="3110" spans="6:8" ht="12.75">
      <c r="F3110" s="33"/>
      <c r="G3110" s="33"/>
      <c r="H3110" s="33"/>
    </row>
    <row r="3111" spans="6:8" ht="12.75">
      <c r="F3111" s="33"/>
      <c r="G3111" s="33"/>
      <c r="H3111" s="33"/>
    </row>
    <row r="3112" spans="6:8" ht="12.75">
      <c r="F3112" s="33"/>
      <c r="G3112" s="33"/>
      <c r="H3112" s="33"/>
    </row>
    <row r="3113" spans="6:8" ht="12.75">
      <c r="F3113" s="33"/>
      <c r="G3113" s="33"/>
      <c r="H3113" s="33"/>
    </row>
    <row r="3114" spans="6:8" ht="12.75">
      <c r="F3114" s="33"/>
      <c r="G3114" s="33"/>
      <c r="H3114" s="33"/>
    </row>
    <row r="3115" spans="6:8" ht="12.75">
      <c r="F3115" s="33"/>
      <c r="G3115" s="33"/>
      <c r="H3115" s="33"/>
    </row>
    <row r="3116" spans="6:8" ht="12.75">
      <c r="F3116" s="33"/>
      <c r="G3116" s="33"/>
      <c r="H3116" s="33"/>
    </row>
    <row r="3117" spans="6:8" ht="12.75">
      <c r="F3117" s="33"/>
      <c r="G3117" s="33"/>
      <c r="H3117" s="33"/>
    </row>
    <row r="3118" spans="6:8" ht="12.75">
      <c r="F3118" s="33"/>
      <c r="G3118" s="33"/>
      <c r="H3118" s="33"/>
    </row>
    <row r="3119" spans="6:8" ht="12.75">
      <c r="F3119" s="33"/>
      <c r="G3119" s="33"/>
      <c r="H3119" s="33"/>
    </row>
    <row r="3120" spans="6:8" ht="12.75">
      <c r="F3120" s="33"/>
      <c r="G3120" s="33"/>
      <c r="H3120" s="33"/>
    </row>
    <row r="3121" spans="6:8" ht="12.75">
      <c r="F3121" s="33"/>
      <c r="G3121" s="33"/>
      <c r="H3121" s="33"/>
    </row>
    <row r="3122" spans="6:8" ht="12.75">
      <c r="F3122" s="33"/>
      <c r="G3122" s="33"/>
      <c r="H3122" s="33"/>
    </row>
    <row r="3123" spans="6:8" ht="12.75">
      <c r="F3123" s="33"/>
      <c r="G3123" s="33"/>
      <c r="H3123" s="33"/>
    </row>
    <row r="3124" spans="6:8" ht="12.75">
      <c r="F3124" s="33"/>
      <c r="G3124" s="33"/>
      <c r="H3124" s="33"/>
    </row>
    <row r="3125" spans="6:8" ht="12.75">
      <c r="F3125" s="33"/>
      <c r="G3125" s="33"/>
      <c r="H3125" s="33"/>
    </row>
    <row r="3126" spans="6:8" ht="12.75">
      <c r="F3126" s="33"/>
      <c r="G3126" s="33"/>
      <c r="H3126" s="33"/>
    </row>
    <row r="3127" spans="6:8" ht="12.75">
      <c r="F3127" s="33"/>
      <c r="G3127" s="33"/>
      <c r="H3127" s="33"/>
    </row>
    <row r="3128" spans="6:8" ht="12.75">
      <c r="F3128" s="33"/>
      <c r="G3128" s="33"/>
      <c r="H3128" s="33"/>
    </row>
    <row r="3129" spans="6:8" ht="12.75">
      <c r="F3129" s="33"/>
      <c r="G3129" s="33"/>
      <c r="H3129" s="33"/>
    </row>
    <row r="3130" spans="6:8" ht="12.75">
      <c r="F3130" s="33"/>
      <c r="G3130" s="33"/>
      <c r="H3130" s="33"/>
    </row>
    <row r="3131" spans="6:8" ht="12.75">
      <c r="F3131" s="33"/>
      <c r="G3131" s="33"/>
      <c r="H3131" s="33"/>
    </row>
    <row r="3132" spans="6:8" ht="12.75">
      <c r="F3132" s="33"/>
      <c r="G3132" s="33"/>
      <c r="H3132" s="33"/>
    </row>
    <row r="3133" spans="6:8" ht="12.75">
      <c r="F3133" s="33"/>
      <c r="G3133" s="33"/>
      <c r="H3133" s="33"/>
    </row>
    <row r="3134" spans="6:8" ht="12.75">
      <c r="F3134" s="33"/>
      <c r="G3134" s="33"/>
      <c r="H3134" s="33"/>
    </row>
    <row r="3135" spans="6:8" ht="12.75">
      <c r="F3135" s="33"/>
      <c r="G3135" s="33"/>
      <c r="H3135" s="33"/>
    </row>
    <row r="3136" spans="6:8" ht="12.75">
      <c r="F3136" s="33"/>
      <c r="G3136" s="33"/>
      <c r="H3136" s="33"/>
    </row>
    <row r="3137" spans="6:8" ht="12.75">
      <c r="F3137" s="33"/>
      <c r="G3137" s="33"/>
      <c r="H3137" s="33"/>
    </row>
    <row r="3138" spans="6:8" ht="12.75">
      <c r="F3138" s="33"/>
      <c r="G3138" s="33"/>
      <c r="H3138" s="33"/>
    </row>
    <row r="3139" spans="6:8" ht="12.75">
      <c r="F3139" s="33"/>
      <c r="G3139" s="33"/>
      <c r="H3139" s="33"/>
    </row>
    <row r="3140" spans="6:8" ht="12.75">
      <c r="F3140" s="33"/>
      <c r="G3140" s="33"/>
      <c r="H3140" s="33"/>
    </row>
    <row r="3141" spans="6:8" ht="12.75">
      <c r="F3141" s="33"/>
      <c r="G3141" s="33"/>
      <c r="H3141" s="33"/>
    </row>
    <row r="3142" spans="6:8" ht="12.75">
      <c r="F3142" s="33"/>
      <c r="G3142" s="33"/>
      <c r="H3142" s="33"/>
    </row>
    <row r="3143" spans="6:8" ht="12.75">
      <c r="F3143" s="33"/>
      <c r="G3143" s="33"/>
      <c r="H3143" s="33"/>
    </row>
    <row r="3144" spans="6:8" ht="12.75">
      <c r="F3144" s="33"/>
      <c r="G3144" s="33"/>
      <c r="H3144" s="33"/>
    </row>
    <row r="3145" spans="6:8" ht="12.75">
      <c r="F3145" s="33"/>
      <c r="G3145" s="33"/>
      <c r="H3145" s="33"/>
    </row>
    <row r="3146" spans="6:8" ht="12.75">
      <c r="F3146" s="33"/>
      <c r="G3146" s="33"/>
      <c r="H3146" s="33"/>
    </row>
    <row r="3147" spans="6:8" ht="12.75">
      <c r="F3147" s="33"/>
      <c r="G3147" s="33"/>
      <c r="H3147" s="33"/>
    </row>
    <row r="3148" spans="6:8" ht="12.75">
      <c r="F3148" s="33"/>
      <c r="G3148" s="33"/>
      <c r="H3148" s="33"/>
    </row>
    <row r="3149" spans="6:8" ht="12.75">
      <c r="F3149" s="33"/>
      <c r="G3149" s="33"/>
      <c r="H3149" s="33"/>
    </row>
    <row r="3150" spans="6:8" ht="12.75">
      <c r="F3150" s="33"/>
      <c r="G3150" s="33"/>
      <c r="H3150" s="33"/>
    </row>
    <row r="3151" spans="6:8" ht="12.75">
      <c r="F3151" s="33"/>
      <c r="G3151" s="33"/>
      <c r="H3151" s="33"/>
    </row>
    <row r="3152" spans="6:8" ht="12.75">
      <c r="F3152" s="33"/>
      <c r="G3152" s="33"/>
      <c r="H3152" s="33"/>
    </row>
    <row r="3153" spans="6:8" ht="12.75">
      <c r="F3153" s="33"/>
      <c r="G3153" s="33"/>
      <c r="H3153" s="33"/>
    </row>
    <row r="3154" spans="6:8" ht="12.75">
      <c r="F3154" s="33"/>
      <c r="G3154" s="33"/>
      <c r="H3154" s="33"/>
    </row>
    <row r="3155" spans="6:8" ht="12.75">
      <c r="F3155" s="33"/>
      <c r="G3155" s="33"/>
      <c r="H3155" s="33"/>
    </row>
    <row r="3156" spans="6:8" ht="12.75">
      <c r="F3156" s="33"/>
      <c r="G3156" s="33"/>
      <c r="H3156" s="33"/>
    </row>
    <row r="3157" spans="6:8" ht="12.75">
      <c r="F3157" s="33"/>
      <c r="G3157" s="33"/>
      <c r="H3157" s="33"/>
    </row>
    <row r="3158" spans="6:8" ht="12.75">
      <c r="F3158" s="33"/>
      <c r="G3158" s="33"/>
      <c r="H3158" s="33"/>
    </row>
    <row r="3159" spans="6:8" ht="12.75">
      <c r="F3159" s="33"/>
      <c r="G3159" s="33"/>
      <c r="H3159" s="33"/>
    </row>
    <row r="3160" spans="6:8" ht="12.75">
      <c r="F3160" s="33"/>
      <c r="G3160" s="33"/>
      <c r="H3160" s="33"/>
    </row>
    <row r="3161" spans="6:8" ht="12.75">
      <c r="F3161" s="33"/>
      <c r="G3161" s="33"/>
      <c r="H3161" s="33"/>
    </row>
    <row r="3162" spans="6:8" ht="12.75">
      <c r="F3162" s="33"/>
      <c r="G3162" s="33"/>
      <c r="H3162" s="33"/>
    </row>
    <row r="3163" spans="6:8" ht="12.75">
      <c r="F3163" s="33"/>
      <c r="G3163" s="33"/>
      <c r="H3163" s="33"/>
    </row>
    <row r="3164" spans="6:8" ht="12.75">
      <c r="F3164" s="33"/>
      <c r="G3164" s="33"/>
      <c r="H3164" s="33"/>
    </row>
    <row r="3165" spans="6:8" ht="12.75">
      <c r="F3165" s="33"/>
      <c r="G3165" s="33"/>
      <c r="H3165" s="33"/>
    </row>
    <row r="3166" spans="6:8" ht="12.75">
      <c r="F3166" s="33"/>
      <c r="G3166" s="33"/>
      <c r="H3166" s="33"/>
    </row>
    <row r="3167" spans="6:8" ht="12.75">
      <c r="F3167" s="33"/>
      <c r="G3167" s="33"/>
      <c r="H3167" s="33"/>
    </row>
    <row r="3168" spans="6:8" ht="12.75">
      <c r="F3168" s="33"/>
      <c r="G3168" s="33"/>
      <c r="H3168" s="33"/>
    </row>
    <row r="3169" spans="6:8" ht="12.75">
      <c r="F3169" s="33"/>
      <c r="G3169" s="33"/>
      <c r="H3169" s="33"/>
    </row>
    <row r="3170" spans="6:8" ht="12.75">
      <c r="F3170" s="33"/>
      <c r="G3170" s="33"/>
      <c r="H3170" s="33"/>
    </row>
    <row r="3171" spans="6:8" ht="12.75">
      <c r="F3171" s="33"/>
      <c r="G3171" s="33"/>
      <c r="H3171" s="33"/>
    </row>
    <row r="3172" spans="6:8" ht="12.75">
      <c r="F3172" s="33"/>
      <c r="G3172" s="33"/>
      <c r="H3172" s="33"/>
    </row>
    <row r="3173" spans="6:8" ht="12.75">
      <c r="F3173" s="33"/>
      <c r="G3173" s="33"/>
      <c r="H3173" s="33"/>
    </row>
    <row r="3174" spans="6:8" ht="12.75">
      <c r="F3174" s="33"/>
      <c r="G3174" s="33"/>
      <c r="H3174" s="33"/>
    </row>
    <row r="3175" spans="6:8" ht="12.75">
      <c r="F3175" s="33"/>
      <c r="G3175" s="33"/>
      <c r="H3175" s="33"/>
    </row>
    <row r="3176" spans="6:8" ht="12.75">
      <c r="F3176" s="33"/>
      <c r="G3176" s="33"/>
      <c r="H3176" s="33"/>
    </row>
    <row r="3177" spans="6:8" ht="12.75">
      <c r="F3177" s="33"/>
      <c r="G3177" s="33"/>
      <c r="H3177" s="33"/>
    </row>
    <row r="3178" spans="6:8" ht="12.75">
      <c r="F3178" s="33"/>
      <c r="G3178" s="33"/>
      <c r="H3178" s="33"/>
    </row>
    <row r="3179" spans="6:8" ht="12.75">
      <c r="F3179" s="33"/>
      <c r="G3179" s="33"/>
      <c r="H3179" s="33"/>
    </row>
    <row r="3180" spans="6:8" ht="12.75">
      <c r="F3180" s="33"/>
      <c r="G3180" s="33"/>
      <c r="H3180" s="33"/>
    </row>
    <row r="3181" spans="6:8" ht="12.75">
      <c r="F3181" s="33"/>
      <c r="G3181" s="33"/>
      <c r="H3181" s="33"/>
    </row>
    <row r="3182" spans="6:8" ht="12.75">
      <c r="F3182" s="33"/>
      <c r="G3182" s="33"/>
      <c r="H3182" s="33"/>
    </row>
    <row r="3183" spans="6:8" ht="12.75">
      <c r="F3183" s="33"/>
      <c r="G3183" s="33"/>
      <c r="H3183" s="33"/>
    </row>
    <row r="3184" spans="6:8" ht="12.75">
      <c r="F3184" s="33"/>
      <c r="G3184" s="33"/>
      <c r="H3184" s="33"/>
    </row>
    <row r="3185" spans="6:8" ht="12.75">
      <c r="F3185" s="33"/>
      <c r="G3185" s="33"/>
      <c r="H3185" s="33"/>
    </row>
    <row r="3186" spans="6:8" ht="12.75">
      <c r="F3186" s="33"/>
      <c r="G3186" s="33"/>
      <c r="H3186" s="33"/>
    </row>
    <row r="3187" spans="6:8" ht="12.75">
      <c r="F3187" s="33"/>
      <c r="G3187" s="33"/>
      <c r="H3187" s="33"/>
    </row>
    <row r="3188" spans="6:8" ht="12.75">
      <c r="F3188" s="33"/>
      <c r="G3188" s="33"/>
      <c r="H3188" s="33"/>
    </row>
    <row r="3189" spans="6:8" ht="12.75">
      <c r="F3189" s="33"/>
      <c r="G3189" s="33"/>
      <c r="H3189" s="33"/>
    </row>
    <row r="3190" spans="6:8" ht="12.75">
      <c r="F3190" s="33"/>
      <c r="G3190" s="33"/>
      <c r="H3190" s="33"/>
    </row>
    <row r="3191" spans="6:8" ht="12.75">
      <c r="F3191" s="33"/>
      <c r="G3191" s="33"/>
      <c r="H3191" s="33"/>
    </row>
    <row r="3192" spans="6:8" ht="12.75">
      <c r="F3192" s="33"/>
      <c r="G3192" s="33"/>
      <c r="H3192" s="33"/>
    </row>
    <row r="3193" spans="6:8" ht="12.75">
      <c r="F3193" s="33"/>
      <c r="G3193" s="33"/>
      <c r="H3193" s="33"/>
    </row>
    <row r="3194" spans="6:8" ht="12.75">
      <c r="F3194" s="33"/>
      <c r="G3194" s="33"/>
      <c r="H3194" s="33"/>
    </row>
    <row r="3195" spans="6:8" ht="12.75">
      <c r="F3195" s="33"/>
      <c r="G3195" s="33"/>
      <c r="H3195" s="33"/>
    </row>
    <row r="3196" spans="6:8" ht="12.75">
      <c r="F3196" s="33"/>
      <c r="G3196" s="33"/>
      <c r="H3196" s="33"/>
    </row>
    <row r="3197" spans="6:8" ht="12.75">
      <c r="F3197" s="33"/>
      <c r="G3197" s="33"/>
      <c r="H3197" s="33"/>
    </row>
    <row r="3198" spans="6:8" ht="12.75">
      <c r="F3198" s="33"/>
      <c r="G3198" s="33"/>
      <c r="H3198" s="33"/>
    </row>
    <row r="3199" spans="6:8" ht="12.75">
      <c r="F3199" s="33"/>
      <c r="G3199" s="33"/>
      <c r="H3199" s="33"/>
    </row>
    <row r="3200" spans="6:8" ht="12.75">
      <c r="F3200" s="33"/>
      <c r="G3200" s="33"/>
      <c r="H3200" s="33"/>
    </row>
    <row r="3201" spans="6:8" ht="12.75">
      <c r="F3201" s="33"/>
      <c r="G3201" s="33"/>
      <c r="H3201" s="33"/>
    </row>
    <row r="3202" spans="6:8" ht="12.75">
      <c r="F3202" s="33"/>
      <c r="G3202" s="33"/>
      <c r="H3202" s="33"/>
    </row>
    <row r="3203" spans="6:8" ht="12.75">
      <c r="F3203" s="33"/>
      <c r="G3203" s="33"/>
      <c r="H3203" s="33"/>
    </row>
    <row r="3204" spans="6:8" ht="12.75">
      <c r="F3204" s="33"/>
      <c r="G3204" s="33"/>
      <c r="H3204" s="33"/>
    </row>
    <row r="3205" spans="6:8" ht="12.75">
      <c r="F3205" s="33"/>
      <c r="G3205" s="33"/>
      <c r="H3205" s="33"/>
    </row>
    <row r="3206" spans="6:8" ht="12.75">
      <c r="F3206" s="33"/>
      <c r="G3206" s="33"/>
      <c r="H3206" s="33"/>
    </row>
    <row r="3207" spans="6:8" ht="12.75">
      <c r="F3207" s="33"/>
      <c r="G3207" s="33"/>
      <c r="H3207" s="33"/>
    </row>
    <row r="3208" spans="6:8" ht="12.75">
      <c r="F3208" s="33"/>
      <c r="G3208" s="33"/>
      <c r="H3208" s="33"/>
    </row>
    <row r="3209" spans="6:8" ht="12.75">
      <c r="F3209" s="33"/>
      <c r="G3209" s="33"/>
      <c r="H3209" s="33"/>
    </row>
    <row r="3210" spans="6:8" ht="12.75">
      <c r="F3210" s="33"/>
      <c r="G3210" s="33"/>
      <c r="H3210" s="33"/>
    </row>
    <row r="3211" spans="6:8" ht="12.75">
      <c r="F3211" s="33"/>
      <c r="G3211" s="33"/>
      <c r="H3211" s="33"/>
    </row>
    <row r="3212" spans="6:8" ht="12.75">
      <c r="F3212" s="33"/>
      <c r="G3212" s="33"/>
      <c r="H3212" s="33"/>
    </row>
    <row r="3213" spans="6:8" ht="12.75">
      <c r="F3213" s="33"/>
      <c r="G3213" s="33"/>
      <c r="H3213" s="33"/>
    </row>
    <row r="3214" spans="6:8" ht="12.75">
      <c r="F3214" s="33"/>
      <c r="G3214" s="33"/>
      <c r="H3214" s="33"/>
    </row>
    <row r="3215" spans="6:8" ht="12.75">
      <c r="F3215" s="33"/>
      <c r="G3215" s="33"/>
      <c r="H3215" s="33"/>
    </row>
    <row r="3216" spans="6:8" ht="12.75">
      <c r="F3216" s="33"/>
      <c r="G3216" s="33"/>
      <c r="H3216" s="33"/>
    </row>
    <row r="3217" spans="6:8" ht="12.75">
      <c r="F3217" s="33"/>
      <c r="G3217" s="33"/>
      <c r="H3217" s="33"/>
    </row>
    <row r="3218" spans="6:8" ht="12.75">
      <c r="F3218" s="33"/>
      <c r="G3218" s="33"/>
      <c r="H3218" s="33"/>
    </row>
    <row r="3219" spans="6:8" ht="12.75">
      <c r="F3219" s="33"/>
      <c r="G3219" s="33"/>
      <c r="H3219" s="33"/>
    </row>
    <row r="3220" spans="6:8" ht="12.75">
      <c r="F3220" s="33"/>
      <c r="G3220" s="33"/>
      <c r="H3220" s="33"/>
    </row>
    <row r="3221" spans="6:8" ht="12.75">
      <c r="F3221" s="33"/>
      <c r="G3221" s="33"/>
      <c r="H3221" s="33"/>
    </row>
    <row r="3222" spans="6:8" ht="12.75">
      <c r="F3222" s="33"/>
      <c r="G3222" s="33"/>
      <c r="H3222" s="33"/>
    </row>
    <row r="3223" spans="6:8" ht="12.75">
      <c r="F3223" s="33"/>
      <c r="G3223" s="33"/>
      <c r="H3223" s="33"/>
    </row>
    <row r="3224" spans="6:8" ht="12.75">
      <c r="F3224" s="33"/>
      <c r="G3224" s="33"/>
      <c r="H3224" s="33"/>
    </row>
    <row r="3225" spans="6:8" ht="12.75">
      <c r="F3225" s="33"/>
      <c r="G3225" s="33"/>
      <c r="H3225" s="33"/>
    </row>
    <row r="3226" spans="6:8" ht="12.75">
      <c r="F3226" s="33"/>
      <c r="G3226" s="33"/>
      <c r="H3226" s="33"/>
    </row>
  </sheetData>
  <mergeCells count="9">
    <mergeCell ref="A5:A6"/>
    <mergeCell ref="A1:F1"/>
    <mergeCell ref="A2:F2"/>
    <mergeCell ref="B5:F5"/>
    <mergeCell ref="A63:F63"/>
    <mergeCell ref="A7:F7"/>
    <mergeCell ref="A11:F11"/>
    <mergeCell ref="A19:F19"/>
    <mergeCell ref="A59:F59"/>
  </mergeCells>
  <printOptions horizontalCentered="1"/>
  <pageMargins left="0.2362204724409449" right="0.2362204724409449" top="0.55" bottom="0.24" header="0.21" footer="0.21"/>
  <pageSetup horizontalDpi="600" verticalDpi="600" orientation="portrait" paperSize="9" r:id="rId1"/>
  <rowBreaks count="1" manualBreakCount="1">
    <brk id="4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68"/>
  <sheetViews>
    <sheetView workbookViewId="0" topLeftCell="A1">
      <selection activeCell="A2" sqref="A1:IV16384"/>
    </sheetView>
  </sheetViews>
  <sheetFormatPr defaultColWidth="9.140625" defaultRowHeight="12.75"/>
  <cols>
    <col min="1" max="1" width="41.7109375" style="21" customWidth="1"/>
    <col min="2" max="2" width="10.7109375" style="22" customWidth="1"/>
    <col min="3" max="3" width="10.421875" style="23" customWidth="1"/>
    <col min="4" max="4" width="11.421875" style="24" customWidth="1"/>
    <col min="5" max="5" width="10.57421875" style="19" customWidth="1"/>
    <col min="6" max="6" width="10.421875" style="19" customWidth="1"/>
    <col min="7" max="16384" width="8.00390625" style="19" customWidth="1"/>
  </cols>
  <sheetData>
    <row r="1" spans="1:15" ht="22.5" customHeight="1">
      <c r="A1" s="842" t="s">
        <v>68</v>
      </c>
      <c r="B1" s="842"/>
      <c r="C1" s="842"/>
      <c r="D1" s="842"/>
      <c r="E1" s="842"/>
      <c r="F1" s="842"/>
      <c r="M1" s="20"/>
      <c r="N1" s="20"/>
      <c r="O1" s="20"/>
    </row>
    <row r="2" spans="1:6" ht="18" customHeight="1">
      <c r="A2" s="842" t="s">
        <v>372</v>
      </c>
      <c r="B2" s="842"/>
      <c r="C2" s="842"/>
      <c r="D2" s="842"/>
      <c r="E2" s="842"/>
      <c r="F2" s="842"/>
    </row>
    <row r="4" ht="12.75">
      <c r="F4" s="674" t="s">
        <v>308</v>
      </c>
    </row>
    <row r="5" spans="1:6" ht="19.5" customHeight="1">
      <c r="A5" s="840" t="s">
        <v>57</v>
      </c>
      <c r="B5" s="843" t="s">
        <v>566</v>
      </c>
      <c r="C5" s="843"/>
      <c r="D5" s="843"/>
      <c r="E5" s="843"/>
      <c r="F5" s="844"/>
    </row>
    <row r="6" spans="1:6" ht="27" customHeight="1">
      <c r="A6" s="841"/>
      <c r="B6" s="672" t="s">
        <v>309</v>
      </c>
      <c r="C6" s="672" t="s">
        <v>310</v>
      </c>
      <c r="D6" s="672" t="s">
        <v>311</v>
      </c>
      <c r="E6" s="672" t="s">
        <v>312</v>
      </c>
      <c r="F6" s="673" t="s">
        <v>367</v>
      </c>
    </row>
    <row r="7" spans="1:6" ht="18" customHeight="1">
      <c r="A7" s="837" t="s">
        <v>313</v>
      </c>
      <c r="B7" s="838"/>
      <c r="C7" s="838"/>
      <c r="D7" s="838"/>
      <c r="E7" s="838"/>
      <c r="F7" s="839"/>
    </row>
    <row r="8" spans="1:9" ht="12.75">
      <c r="A8" s="348" t="s">
        <v>314</v>
      </c>
      <c r="B8" s="389">
        <v>2.8</v>
      </c>
      <c r="C8" s="358">
        <v>3.8</v>
      </c>
      <c r="D8" s="358">
        <v>5.6</v>
      </c>
      <c r="E8" s="358">
        <v>3.6</v>
      </c>
      <c r="F8" s="359">
        <v>0</v>
      </c>
      <c r="I8" s="25"/>
    </row>
    <row r="9" spans="1:6" ht="12.75">
      <c r="A9" s="365" t="s">
        <v>315</v>
      </c>
      <c r="B9" s="390">
        <v>0</v>
      </c>
      <c r="C9" s="373">
        <v>0</v>
      </c>
      <c r="D9" s="373">
        <v>7</v>
      </c>
      <c r="E9" s="373">
        <v>0</v>
      </c>
      <c r="F9" s="374">
        <v>0</v>
      </c>
    </row>
    <row r="10" spans="1:6" ht="18" customHeight="1">
      <c r="A10" s="26" t="s">
        <v>316</v>
      </c>
      <c r="B10" s="391">
        <f>SUM(B8:B9)</f>
        <v>2.8</v>
      </c>
      <c r="C10" s="391">
        <f>SUM(C8:C9)</f>
        <v>3.8</v>
      </c>
      <c r="D10" s="371">
        <f>SUM(D8:D9)</f>
        <v>12.6</v>
      </c>
      <c r="E10" s="371">
        <f>SUM(E8:E9)</f>
        <v>3.6</v>
      </c>
      <c r="F10" s="372">
        <f>SUM(F8:F9)</f>
        <v>0</v>
      </c>
    </row>
    <row r="11" spans="1:6" ht="18" customHeight="1">
      <c r="A11" s="837" t="s">
        <v>317</v>
      </c>
      <c r="B11" s="838"/>
      <c r="C11" s="838"/>
      <c r="D11" s="838"/>
      <c r="E11" s="838"/>
      <c r="F11" s="839"/>
    </row>
    <row r="12" spans="1:6" ht="12.75">
      <c r="A12" s="348" t="s">
        <v>287</v>
      </c>
      <c r="B12" s="389">
        <v>0</v>
      </c>
      <c r="C12" s="358">
        <v>0.5</v>
      </c>
      <c r="D12" s="358">
        <v>4.5</v>
      </c>
      <c r="E12" s="358">
        <v>0.62</v>
      </c>
      <c r="F12" s="359">
        <v>0</v>
      </c>
    </row>
    <row r="13" spans="1:6" ht="25.5" customHeight="1">
      <c r="A13" s="114" t="s">
        <v>62</v>
      </c>
      <c r="B13" s="389">
        <v>2.24</v>
      </c>
      <c r="C13" s="358">
        <v>0.87</v>
      </c>
      <c r="D13" s="358">
        <v>1.48</v>
      </c>
      <c r="E13" s="358">
        <v>1.51</v>
      </c>
      <c r="F13" s="359">
        <v>2.76</v>
      </c>
    </row>
    <row r="14" spans="1:6" ht="25.5">
      <c r="A14" s="238" t="s">
        <v>289</v>
      </c>
      <c r="B14" s="389">
        <v>2</v>
      </c>
      <c r="C14" s="358">
        <v>1</v>
      </c>
      <c r="D14" s="358">
        <v>2</v>
      </c>
      <c r="E14" s="358">
        <v>2</v>
      </c>
      <c r="F14" s="359">
        <v>0</v>
      </c>
    </row>
    <row r="15" spans="1:6" ht="12.75">
      <c r="A15" s="348" t="s">
        <v>290</v>
      </c>
      <c r="B15" s="389">
        <v>4.12</v>
      </c>
      <c r="C15" s="358">
        <v>5.62</v>
      </c>
      <c r="D15" s="358">
        <v>5.62</v>
      </c>
      <c r="E15" s="358">
        <v>2.62</v>
      </c>
      <c r="F15" s="359">
        <v>0</v>
      </c>
    </row>
    <row r="16" spans="1:6" ht="12.75">
      <c r="A16" s="365" t="s">
        <v>546</v>
      </c>
      <c r="B16" s="390">
        <v>16.62</v>
      </c>
      <c r="C16" s="373">
        <v>0.5</v>
      </c>
      <c r="D16" s="373">
        <v>0.5</v>
      </c>
      <c r="E16" s="373">
        <v>0.5</v>
      </c>
      <c r="F16" s="374">
        <v>0</v>
      </c>
    </row>
    <row r="17" spans="1:6" ht="17.25" customHeight="1">
      <c r="A17" s="26" t="s">
        <v>318</v>
      </c>
      <c r="B17" s="391">
        <f>SUM(B12:B16)</f>
        <v>24.98</v>
      </c>
      <c r="C17" s="391">
        <f>SUM(C12:C16)</f>
        <v>8.49</v>
      </c>
      <c r="D17" s="371">
        <f>SUM(D12:D16)</f>
        <v>14.100000000000001</v>
      </c>
      <c r="E17" s="371">
        <f>SUM(E12:E16)</f>
        <v>7.25</v>
      </c>
      <c r="F17" s="372">
        <f>SUM(F12:F16)</f>
        <v>2.76</v>
      </c>
    </row>
    <row r="18" spans="1:6" ht="18.75" customHeight="1">
      <c r="A18" s="643" t="s">
        <v>319</v>
      </c>
      <c r="B18" s="391">
        <v>0</v>
      </c>
      <c r="C18" s="391">
        <v>0</v>
      </c>
      <c r="D18" s="371">
        <v>0</v>
      </c>
      <c r="E18" s="371">
        <v>4</v>
      </c>
      <c r="F18" s="372">
        <v>0</v>
      </c>
    </row>
    <row r="19" spans="1:6" ht="18" customHeight="1">
      <c r="A19" s="837" t="s">
        <v>320</v>
      </c>
      <c r="B19" s="838"/>
      <c r="C19" s="838"/>
      <c r="D19" s="838"/>
      <c r="E19" s="838"/>
      <c r="F19" s="839"/>
    </row>
    <row r="20" spans="1:6" ht="12.75">
      <c r="A20" s="348" t="s">
        <v>321</v>
      </c>
      <c r="B20" s="392">
        <v>1</v>
      </c>
      <c r="C20" s="358">
        <v>2.5</v>
      </c>
      <c r="D20" s="358">
        <v>2.5</v>
      </c>
      <c r="E20" s="358">
        <v>0.87</v>
      </c>
      <c r="F20" s="359"/>
    </row>
    <row r="21" spans="1:6" ht="12.75">
      <c r="A21" s="348" t="s">
        <v>322</v>
      </c>
      <c r="B21" s="392">
        <v>0</v>
      </c>
      <c r="C21" s="358">
        <v>0.75</v>
      </c>
      <c r="D21" s="358">
        <v>0.75</v>
      </c>
      <c r="E21" s="358">
        <v>0</v>
      </c>
      <c r="F21" s="359"/>
    </row>
    <row r="22" spans="1:6" ht="12.75">
      <c r="A22" s="348" t="s">
        <v>323</v>
      </c>
      <c r="B22" s="392">
        <v>0</v>
      </c>
      <c r="C22" s="358">
        <v>1.87</v>
      </c>
      <c r="D22" s="358">
        <v>2.25</v>
      </c>
      <c r="E22" s="358">
        <v>3.25</v>
      </c>
      <c r="F22" s="359"/>
    </row>
    <row r="23" spans="1:6" ht="12.75">
      <c r="A23" s="348" t="s">
        <v>324</v>
      </c>
      <c r="B23" s="392">
        <v>0.5</v>
      </c>
      <c r="C23" s="358">
        <v>0.75</v>
      </c>
      <c r="D23" s="358">
        <v>0.75</v>
      </c>
      <c r="E23" s="358">
        <v>0</v>
      </c>
      <c r="F23" s="359"/>
    </row>
    <row r="24" spans="1:6" ht="12.75">
      <c r="A24" s="393" t="s">
        <v>52</v>
      </c>
      <c r="B24" s="394"/>
      <c r="C24" s="395"/>
      <c r="D24" s="395"/>
      <c r="E24" s="395"/>
      <c r="F24" s="396">
        <v>0</v>
      </c>
    </row>
    <row r="25" spans="1:7" ht="18" customHeight="1">
      <c r="A25" s="26" t="s">
        <v>276</v>
      </c>
      <c r="B25" s="397">
        <f>SUM(B20:B24)</f>
        <v>1.5</v>
      </c>
      <c r="C25" s="397">
        <f>SUM(C20:C24)</f>
        <v>5.87</v>
      </c>
      <c r="D25" s="397">
        <f>SUM(D20:D24)</f>
        <v>6.25</v>
      </c>
      <c r="E25" s="397">
        <f>SUM(E20:E24)</f>
        <v>4.12</v>
      </c>
      <c r="F25" s="398">
        <f>SUM(F20:F24)</f>
        <v>0</v>
      </c>
      <c r="G25" s="19" t="s">
        <v>325</v>
      </c>
    </row>
    <row r="26" spans="1:6" ht="25.5">
      <c r="A26" s="399" t="s">
        <v>326</v>
      </c>
      <c r="B26" s="400">
        <v>3.55</v>
      </c>
      <c r="C26" s="401">
        <v>1.85</v>
      </c>
      <c r="D26" s="401">
        <v>0.5</v>
      </c>
      <c r="E26" s="401">
        <v>0</v>
      </c>
      <c r="F26" s="402"/>
    </row>
    <row r="27" spans="1:6" ht="12.75">
      <c r="A27" s="79" t="s">
        <v>66</v>
      </c>
      <c r="B27" s="392">
        <v>0</v>
      </c>
      <c r="C27" s="358">
        <v>0</v>
      </c>
      <c r="D27" s="358">
        <v>0.75</v>
      </c>
      <c r="E27" s="358">
        <v>0.6</v>
      </c>
      <c r="F27" s="359">
        <v>0.18</v>
      </c>
    </row>
    <row r="28" spans="1:6" ht="12.75">
      <c r="A28" s="348" t="s">
        <v>63</v>
      </c>
      <c r="B28" s="392">
        <v>0</v>
      </c>
      <c r="C28" s="358">
        <v>0</v>
      </c>
      <c r="D28" s="358">
        <v>0.5</v>
      </c>
      <c r="E28" s="358">
        <v>0.5</v>
      </c>
      <c r="F28" s="359">
        <v>3.5</v>
      </c>
    </row>
    <row r="29" spans="1:6" ht="12.75">
      <c r="A29" s="348" t="s">
        <v>42</v>
      </c>
      <c r="B29" s="392">
        <v>0.75</v>
      </c>
      <c r="C29" s="358">
        <v>1.75</v>
      </c>
      <c r="D29" s="358">
        <v>0</v>
      </c>
      <c r="E29" s="358">
        <v>0.25</v>
      </c>
      <c r="F29" s="359"/>
    </row>
    <row r="30" spans="1:6" ht="12.75">
      <c r="A30" s="348" t="s">
        <v>43</v>
      </c>
      <c r="B30" s="392">
        <v>1</v>
      </c>
      <c r="C30" s="358">
        <v>2</v>
      </c>
      <c r="D30" s="358">
        <v>0</v>
      </c>
      <c r="E30" s="358">
        <v>1</v>
      </c>
      <c r="F30" s="359">
        <v>0.5</v>
      </c>
    </row>
    <row r="31" spans="1:6" ht="25.5">
      <c r="A31" s="362" t="s">
        <v>564</v>
      </c>
      <c r="B31" s="392">
        <v>1.25</v>
      </c>
      <c r="C31" s="358">
        <v>0.75</v>
      </c>
      <c r="D31" s="358">
        <v>0</v>
      </c>
      <c r="E31" s="358">
        <v>0</v>
      </c>
      <c r="F31" s="359">
        <v>2.3</v>
      </c>
    </row>
    <row r="32" spans="1:6" ht="12.75">
      <c r="A32" s="348" t="s">
        <v>561</v>
      </c>
      <c r="B32" s="392">
        <v>2</v>
      </c>
      <c r="C32" s="358">
        <v>0</v>
      </c>
      <c r="D32" s="358">
        <v>0</v>
      </c>
      <c r="E32" s="358">
        <v>0</v>
      </c>
      <c r="F32" s="359">
        <v>0.4</v>
      </c>
    </row>
    <row r="33" spans="1:6" ht="12.75">
      <c r="A33" s="348" t="s">
        <v>563</v>
      </c>
      <c r="B33" s="392">
        <v>0</v>
      </c>
      <c r="C33" s="358">
        <v>2</v>
      </c>
      <c r="D33" s="358">
        <v>2.5</v>
      </c>
      <c r="E33" s="358">
        <v>0</v>
      </c>
      <c r="F33" s="359"/>
    </row>
    <row r="34" spans="1:6" ht="25.5">
      <c r="A34" s="238" t="s">
        <v>278</v>
      </c>
      <c r="B34" s="392">
        <v>0</v>
      </c>
      <c r="C34" s="358">
        <v>0.25</v>
      </c>
      <c r="D34" s="358">
        <v>0</v>
      </c>
      <c r="E34" s="358">
        <v>4.15</v>
      </c>
      <c r="F34" s="359">
        <v>0.2</v>
      </c>
    </row>
    <row r="35" spans="1:6" ht="12.75">
      <c r="A35" s="348" t="s">
        <v>328</v>
      </c>
      <c r="B35" s="392">
        <v>7.5</v>
      </c>
      <c r="C35" s="358">
        <v>5.5</v>
      </c>
      <c r="D35" s="358">
        <v>0</v>
      </c>
      <c r="E35" s="358">
        <v>0</v>
      </c>
      <c r="F35" s="359">
        <v>0</v>
      </c>
    </row>
    <row r="36" spans="1:6" ht="12.75">
      <c r="A36" s="238" t="s">
        <v>64</v>
      </c>
      <c r="B36" s="392">
        <v>0.37</v>
      </c>
      <c r="C36" s="358">
        <v>0.37</v>
      </c>
      <c r="D36" s="358">
        <v>0.06</v>
      </c>
      <c r="E36" s="358">
        <v>0.06</v>
      </c>
      <c r="F36" s="359">
        <v>0.5</v>
      </c>
    </row>
    <row r="37" spans="1:6" ht="25.5">
      <c r="A37" s="242" t="s">
        <v>69</v>
      </c>
      <c r="B37" s="392">
        <v>1</v>
      </c>
      <c r="C37" s="358">
        <v>0.2</v>
      </c>
      <c r="D37" s="358">
        <v>2.7</v>
      </c>
      <c r="E37" s="358">
        <v>3.5</v>
      </c>
      <c r="F37" s="359">
        <v>0.93</v>
      </c>
    </row>
    <row r="38" spans="1:6" ht="25.5">
      <c r="A38" s="238" t="s">
        <v>70</v>
      </c>
      <c r="B38" s="392">
        <v>0.7</v>
      </c>
      <c r="C38" s="358">
        <v>0.6</v>
      </c>
      <c r="D38" s="358">
        <v>0.25</v>
      </c>
      <c r="E38" s="358">
        <v>0.5</v>
      </c>
      <c r="F38" s="359"/>
    </row>
    <row r="39" spans="1:6" ht="12.75">
      <c r="A39" s="361" t="s">
        <v>46</v>
      </c>
      <c r="B39" s="392">
        <v>0</v>
      </c>
      <c r="C39" s="358">
        <v>0</v>
      </c>
      <c r="D39" s="358">
        <v>2.25</v>
      </c>
      <c r="E39" s="358">
        <v>2.7</v>
      </c>
      <c r="F39" s="359">
        <v>0.2</v>
      </c>
    </row>
    <row r="40" spans="1:6" ht="12.75">
      <c r="A40" s="348" t="s">
        <v>329</v>
      </c>
      <c r="B40" s="392">
        <v>6.5</v>
      </c>
      <c r="C40" s="358">
        <v>5.5</v>
      </c>
      <c r="D40" s="358">
        <v>0</v>
      </c>
      <c r="E40" s="358">
        <v>0</v>
      </c>
      <c r="F40" s="359"/>
    </row>
    <row r="41" spans="1:6" ht="12.75">
      <c r="A41" s="348" t="s">
        <v>330</v>
      </c>
      <c r="B41" s="392">
        <v>1.4</v>
      </c>
      <c r="C41" s="358">
        <v>0.25</v>
      </c>
      <c r="D41" s="358">
        <v>0</v>
      </c>
      <c r="E41" s="358">
        <v>0</v>
      </c>
      <c r="F41" s="359"/>
    </row>
    <row r="42" spans="1:6" ht="12.75">
      <c r="A42" s="365" t="s">
        <v>331</v>
      </c>
      <c r="B42" s="403">
        <v>2</v>
      </c>
      <c r="C42" s="373">
        <v>0</v>
      </c>
      <c r="D42" s="373">
        <v>0</v>
      </c>
      <c r="E42" s="373">
        <v>0</v>
      </c>
      <c r="F42" s="374"/>
    </row>
    <row r="43" spans="1:6" ht="17.25" customHeight="1">
      <c r="A43" s="382" t="s">
        <v>47</v>
      </c>
      <c r="B43" s="397">
        <f>SUM(B26:B42)</f>
        <v>28.02</v>
      </c>
      <c r="C43" s="397">
        <f>SUM(C26:C42)</f>
        <v>21.019999999999996</v>
      </c>
      <c r="D43" s="397">
        <f>SUM(D26:D42)</f>
        <v>9.51</v>
      </c>
      <c r="E43" s="384">
        <f>SUM(E26:E42)</f>
        <v>13.259999999999998</v>
      </c>
      <c r="F43" s="385">
        <f>SUM(F26:F42)</f>
        <v>8.709999999999999</v>
      </c>
    </row>
    <row r="44" spans="1:6" ht="12.75">
      <c r="A44" s="376" t="s">
        <v>48</v>
      </c>
      <c r="B44" s="400">
        <v>10.62</v>
      </c>
      <c r="C44" s="401">
        <v>6.12</v>
      </c>
      <c r="D44" s="401">
        <v>6.12</v>
      </c>
      <c r="E44" s="401">
        <v>5.63</v>
      </c>
      <c r="F44" s="402">
        <v>0.15</v>
      </c>
    </row>
    <row r="45" spans="1:6" ht="12.75">
      <c r="A45" s="348" t="s">
        <v>49</v>
      </c>
      <c r="B45" s="392">
        <v>8.45</v>
      </c>
      <c r="C45" s="358">
        <v>4.05</v>
      </c>
      <c r="D45" s="358">
        <v>3.65</v>
      </c>
      <c r="E45" s="358">
        <v>2.4</v>
      </c>
      <c r="F45" s="359">
        <v>2.3</v>
      </c>
    </row>
    <row r="46" spans="1:6" ht="12.75">
      <c r="A46" s="363" t="s">
        <v>71</v>
      </c>
      <c r="B46" s="392">
        <v>0</v>
      </c>
      <c r="C46" s="358">
        <v>0</v>
      </c>
      <c r="D46" s="358">
        <v>0</v>
      </c>
      <c r="E46" s="358">
        <v>4.25</v>
      </c>
      <c r="F46" s="359"/>
    </row>
    <row r="47" spans="1:6" ht="12.75">
      <c r="A47" s="363" t="s">
        <v>72</v>
      </c>
      <c r="B47" s="392">
        <v>13.1</v>
      </c>
      <c r="C47" s="358">
        <v>10.1</v>
      </c>
      <c r="D47" s="358">
        <v>9.8</v>
      </c>
      <c r="E47" s="358">
        <v>8.9</v>
      </c>
      <c r="F47" s="359">
        <v>0.58</v>
      </c>
    </row>
    <row r="48" spans="1:6" ht="24.75" customHeight="1">
      <c r="A48" s="361" t="s">
        <v>73</v>
      </c>
      <c r="B48" s="392">
        <v>0</v>
      </c>
      <c r="C48" s="358">
        <v>0</v>
      </c>
      <c r="D48" s="358">
        <v>10</v>
      </c>
      <c r="E48" s="358">
        <v>7.75</v>
      </c>
      <c r="F48" s="359">
        <v>3.15</v>
      </c>
    </row>
    <row r="49" spans="1:6" ht="25.5">
      <c r="A49" s="245" t="s">
        <v>332</v>
      </c>
      <c r="B49" s="392">
        <v>7.5</v>
      </c>
      <c r="C49" s="358">
        <v>8.5</v>
      </c>
      <c r="D49" s="358">
        <v>0</v>
      </c>
      <c r="E49" s="358">
        <v>0</v>
      </c>
      <c r="F49" s="359">
        <v>0</v>
      </c>
    </row>
    <row r="50" spans="1:6" ht="24">
      <c r="A50" s="404" t="s">
        <v>76</v>
      </c>
      <c r="B50" s="392">
        <v>21</v>
      </c>
      <c r="C50" s="358">
        <v>19.13</v>
      </c>
      <c r="D50" s="358">
        <v>17.39</v>
      </c>
      <c r="E50" s="358">
        <v>15.85</v>
      </c>
      <c r="F50" s="359">
        <v>7.61</v>
      </c>
    </row>
    <row r="51" spans="1:6" ht="12.75">
      <c r="A51" s="363" t="s">
        <v>283</v>
      </c>
      <c r="B51" s="392">
        <v>27.5</v>
      </c>
      <c r="C51" s="358">
        <v>23.85</v>
      </c>
      <c r="D51" s="358">
        <v>25.25</v>
      </c>
      <c r="E51" s="358">
        <v>16.53</v>
      </c>
      <c r="F51" s="359">
        <v>16.25</v>
      </c>
    </row>
    <row r="52" spans="1:6" ht="12.75">
      <c r="A52" s="363" t="s">
        <v>74</v>
      </c>
      <c r="B52" s="392">
        <v>8.52</v>
      </c>
      <c r="C52" s="358">
        <v>8.77</v>
      </c>
      <c r="D52" s="358">
        <v>13.07</v>
      </c>
      <c r="E52" s="358">
        <v>9.52</v>
      </c>
      <c r="F52" s="359">
        <v>5.59</v>
      </c>
    </row>
    <row r="53" spans="1:6" ht="25.5">
      <c r="A53" s="238" t="s">
        <v>75</v>
      </c>
      <c r="B53" s="392">
        <v>39.7</v>
      </c>
      <c r="C53" s="358">
        <v>40.7</v>
      </c>
      <c r="D53" s="358">
        <v>41</v>
      </c>
      <c r="E53" s="358">
        <v>22.06</v>
      </c>
      <c r="F53" s="359">
        <v>12.58</v>
      </c>
    </row>
    <row r="54" spans="1:6" ht="25.5">
      <c r="A54" s="242" t="s">
        <v>284</v>
      </c>
      <c r="B54" s="392">
        <v>15.17</v>
      </c>
      <c r="C54" s="358">
        <v>14.3</v>
      </c>
      <c r="D54" s="358">
        <v>14.37</v>
      </c>
      <c r="E54" s="358">
        <v>14.35</v>
      </c>
      <c r="F54" s="359">
        <v>13.74</v>
      </c>
    </row>
    <row r="55" spans="1:6" ht="12.75">
      <c r="A55" s="363" t="s">
        <v>285</v>
      </c>
      <c r="B55" s="392">
        <v>9.6</v>
      </c>
      <c r="C55" s="358">
        <v>9.85</v>
      </c>
      <c r="D55" s="358">
        <v>6.6</v>
      </c>
      <c r="E55" s="358">
        <v>7.05</v>
      </c>
      <c r="F55" s="359">
        <v>3.5</v>
      </c>
    </row>
    <row r="56" spans="1:6" ht="12.75">
      <c r="A56" s="363" t="s">
        <v>333</v>
      </c>
      <c r="B56" s="392">
        <v>3</v>
      </c>
      <c r="C56" s="358">
        <v>3</v>
      </c>
      <c r="D56" s="358">
        <v>0</v>
      </c>
      <c r="E56" s="358">
        <v>0</v>
      </c>
      <c r="F56" s="359">
        <v>0</v>
      </c>
    </row>
    <row r="57" spans="1:6" ht="15.75" customHeight="1">
      <c r="A57" s="365" t="s">
        <v>50</v>
      </c>
      <c r="B57" s="403">
        <v>19.25</v>
      </c>
      <c r="C57" s="373">
        <v>21.25</v>
      </c>
      <c r="D57" s="373">
        <v>20.35</v>
      </c>
      <c r="E57" s="373">
        <v>17.07</v>
      </c>
      <c r="F57" s="374">
        <v>11.57</v>
      </c>
    </row>
    <row r="58" spans="1:6" ht="15.75" customHeight="1">
      <c r="A58" s="26" t="s">
        <v>51</v>
      </c>
      <c r="B58" s="397">
        <f>SUM(B44:B57)</f>
        <v>183.40999999999997</v>
      </c>
      <c r="C58" s="397">
        <f>SUM(C44:C57)</f>
        <v>169.62</v>
      </c>
      <c r="D58" s="397">
        <f>SUM(D44:D57)</f>
        <v>167.6</v>
      </c>
      <c r="E58" s="384">
        <f>SUM(E44:E57)</f>
        <v>131.35999999999999</v>
      </c>
      <c r="F58" s="385">
        <f>SUM(F44:F57)</f>
        <v>77.01999999999998</v>
      </c>
    </row>
    <row r="59" spans="1:6" ht="18" customHeight="1">
      <c r="A59" s="837" t="s">
        <v>334</v>
      </c>
      <c r="B59" s="838"/>
      <c r="C59" s="838"/>
      <c r="D59" s="838"/>
      <c r="E59" s="838"/>
      <c r="F59" s="839"/>
    </row>
    <row r="60" spans="1:6" ht="12.75">
      <c r="A60" s="348" t="s">
        <v>59</v>
      </c>
      <c r="B60" s="389">
        <v>15</v>
      </c>
      <c r="C60" s="349">
        <v>14</v>
      </c>
      <c r="D60" s="349">
        <v>14</v>
      </c>
      <c r="E60" s="358">
        <v>10</v>
      </c>
      <c r="F60" s="359"/>
    </row>
    <row r="61" spans="1:6" ht="25.5">
      <c r="A61" s="365" t="s">
        <v>335</v>
      </c>
      <c r="B61" s="390">
        <v>3</v>
      </c>
      <c r="C61" s="366">
        <v>1</v>
      </c>
      <c r="D61" s="366">
        <v>4</v>
      </c>
      <c r="E61" s="373">
        <v>1</v>
      </c>
      <c r="F61" s="374"/>
    </row>
    <row r="62" spans="1:6" ht="15" customHeight="1">
      <c r="A62" s="26" t="s">
        <v>336</v>
      </c>
      <c r="B62" s="391">
        <f>SUM(B60:B61)</f>
        <v>18</v>
      </c>
      <c r="C62" s="391">
        <f>SUM(C60:C61)</f>
        <v>15</v>
      </c>
      <c r="D62" s="391">
        <f>SUM(D60:D61)</f>
        <v>18</v>
      </c>
      <c r="E62" s="371">
        <f>SUM(E60:E61)</f>
        <v>11</v>
      </c>
      <c r="F62" s="372">
        <f>SUM(F60:F61)</f>
        <v>0</v>
      </c>
    </row>
    <row r="63" spans="1:6" ht="18" customHeight="1">
      <c r="A63" s="837" t="s">
        <v>337</v>
      </c>
      <c r="B63" s="838"/>
      <c r="C63" s="838"/>
      <c r="D63" s="838"/>
      <c r="E63" s="838"/>
      <c r="F63" s="839"/>
    </row>
    <row r="64" spans="1:6" ht="12.75">
      <c r="A64" s="365" t="s">
        <v>67</v>
      </c>
      <c r="B64" s="390">
        <v>8</v>
      </c>
      <c r="C64" s="390">
        <v>8</v>
      </c>
      <c r="D64" s="390">
        <v>8</v>
      </c>
      <c r="E64" s="373">
        <v>6</v>
      </c>
      <c r="F64" s="374"/>
    </row>
    <row r="65" spans="1:6" ht="16.5" customHeight="1">
      <c r="A65" s="26" t="s">
        <v>338</v>
      </c>
      <c r="B65" s="391">
        <f>SUM(B64)</f>
        <v>8</v>
      </c>
      <c r="C65" s="391">
        <f>SUM(C64)</f>
        <v>8</v>
      </c>
      <c r="D65" s="391">
        <f>SUM(D64)</f>
        <v>8</v>
      </c>
      <c r="E65" s="371">
        <f>SUM(E64)</f>
        <v>6</v>
      </c>
      <c r="F65" s="372">
        <f>SUM(F64)</f>
        <v>0</v>
      </c>
    </row>
    <row r="66" spans="1:6" ht="26.25" customHeight="1">
      <c r="A66" s="676" t="s">
        <v>61</v>
      </c>
      <c r="B66" s="677">
        <f>SUM(B10)+B17+B25+B43+B58+B62+B65+B18</f>
        <v>266.71</v>
      </c>
      <c r="C66" s="677">
        <f>SUM(C10)+C17+C25+C43+C58+C62+C65+C18</f>
        <v>231.8</v>
      </c>
      <c r="D66" s="677">
        <f>SUM(D10)+D17+D25+D43+D58+D62+D65+D18</f>
        <v>236.06</v>
      </c>
      <c r="E66" s="678">
        <f>SUM(E10)+E17+E25+E43+E58+E62+E65+E18</f>
        <v>180.58999999999997</v>
      </c>
      <c r="F66" s="679">
        <f>SUM(F10)+F17+F25+F43+F58+F62+F65+F18</f>
        <v>88.48999999999998</v>
      </c>
    </row>
    <row r="67" spans="4:5" ht="12.75">
      <c r="D67" s="23"/>
      <c r="E67" s="24"/>
    </row>
    <row r="68" spans="4:5" ht="12.75">
      <c r="D68" s="23"/>
      <c r="E68" s="27"/>
    </row>
  </sheetData>
  <mergeCells count="9">
    <mergeCell ref="A5:A6"/>
    <mergeCell ref="B5:F5"/>
    <mergeCell ref="A2:F2"/>
    <mergeCell ref="A1:F1"/>
    <mergeCell ref="A63:F63"/>
    <mergeCell ref="A7:F7"/>
    <mergeCell ref="A11:F11"/>
    <mergeCell ref="A19:F19"/>
    <mergeCell ref="A59:F59"/>
  </mergeCells>
  <printOptions horizontalCentered="1"/>
  <pageMargins left="0.2362204724409449" right="0.2362204724409449" top="0.984251968503937" bottom="0.81" header="0.5118110236220472" footer="0.5118110236220472"/>
  <pageSetup horizontalDpi="600" verticalDpi="600" orientation="portrait" paperSize="9" r:id="rId1"/>
  <rowBreaks count="1" manualBreakCount="1">
    <brk id="4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P3211"/>
  <sheetViews>
    <sheetView workbookViewId="0" topLeftCell="A1">
      <selection activeCell="A1" sqref="A1:IV16384"/>
    </sheetView>
  </sheetViews>
  <sheetFormatPr defaultColWidth="9.140625" defaultRowHeight="12.75"/>
  <cols>
    <col min="1" max="1" width="50.140625" style="37" customWidth="1"/>
    <col min="2" max="2" width="11.00390625" style="35" customWidth="1"/>
    <col min="3" max="3" width="10.7109375" style="35" customWidth="1"/>
    <col min="4" max="4" width="10.28125" style="35" customWidth="1"/>
    <col min="5" max="5" width="10.421875" style="35" customWidth="1"/>
    <col min="6" max="7" width="11.8515625" style="35" hidden="1" customWidth="1"/>
    <col min="8" max="8" width="11.28125" style="35" customWidth="1"/>
    <col min="9" max="16384" width="8.00390625" style="35" customWidth="1"/>
  </cols>
  <sheetData>
    <row r="1" spans="1:16" ht="21.75" customHeight="1">
      <c r="A1" s="850" t="s">
        <v>340</v>
      </c>
      <c r="B1" s="850"/>
      <c r="C1" s="850"/>
      <c r="D1" s="850"/>
      <c r="E1" s="850"/>
      <c r="F1" s="850"/>
      <c r="G1" s="850"/>
      <c r="H1" s="850"/>
      <c r="N1" s="36"/>
      <c r="O1" s="36"/>
      <c r="P1" s="36"/>
    </row>
    <row r="2" spans="1:8" ht="21.75" customHeight="1">
      <c r="A2" s="851" t="s">
        <v>370</v>
      </c>
      <c r="B2" s="851"/>
      <c r="C2" s="851"/>
      <c r="D2" s="851"/>
      <c r="E2" s="851"/>
      <c r="F2" s="851"/>
      <c r="G2" s="851"/>
      <c r="H2" s="851"/>
    </row>
    <row r="3" spans="6:8" ht="15">
      <c r="F3" s="38"/>
      <c r="G3" s="38"/>
      <c r="H3" s="38" t="s">
        <v>308</v>
      </c>
    </row>
    <row r="4" spans="1:8" ht="19.5" customHeight="1">
      <c r="A4" s="848" t="s">
        <v>57</v>
      </c>
      <c r="B4" s="852" t="s">
        <v>341</v>
      </c>
      <c r="C4" s="853"/>
      <c r="D4" s="853"/>
      <c r="E4" s="853"/>
      <c r="F4" s="853"/>
      <c r="G4" s="853"/>
      <c r="H4" s="854"/>
    </row>
    <row r="5" spans="1:8" ht="27.75" customHeight="1">
      <c r="A5" s="849"/>
      <c r="B5" s="703" t="s">
        <v>342</v>
      </c>
      <c r="C5" s="703" t="s">
        <v>343</v>
      </c>
      <c r="D5" s="703" t="s">
        <v>344</v>
      </c>
      <c r="E5" s="703" t="s">
        <v>345</v>
      </c>
      <c r="F5" s="704" t="s">
        <v>368</v>
      </c>
      <c r="G5" s="704" t="s">
        <v>369</v>
      </c>
      <c r="H5" s="705" t="s">
        <v>367</v>
      </c>
    </row>
    <row r="6" spans="1:10" ht="18" customHeight="1">
      <c r="A6" s="837" t="s">
        <v>317</v>
      </c>
      <c r="B6" s="838"/>
      <c r="C6" s="838"/>
      <c r="D6" s="838"/>
      <c r="E6" s="838"/>
      <c r="F6" s="838"/>
      <c r="G6" s="838"/>
      <c r="H6" s="839"/>
      <c r="J6" s="39"/>
    </row>
    <row r="7" spans="1:12" ht="15">
      <c r="A7" s="348" t="s">
        <v>287</v>
      </c>
      <c r="B7" s="683">
        <v>361</v>
      </c>
      <c r="C7" s="319">
        <v>330</v>
      </c>
      <c r="D7" s="319">
        <v>299</v>
      </c>
      <c r="E7" s="319">
        <v>310</v>
      </c>
      <c r="F7" s="319"/>
      <c r="G7" s="319"/>
      <c r="H7" s="684">
        <v>0</v>
      </c>
      <c r="I7" s="685"/>
      <c r="J7" s="685"/>
      <c r="K7" s="685"/>
      <c r="L7" s="685"/>
    </row>
    <row r="8" spans="1:12" ht="15">
      <c r="A8" s="348" t="s">
        <v>288</v>
      </c>
      <c r="B8" s="683">
        <v>374</v>
      </c>
      <c r="C8" s="319">
        <v>369</v>
      </c>
      <c r="D8" s="319">
        <v>363</v>
      </c>
      <c r="E8" s="319">
        <v>359</v>
      </c>
      <c r="F8" s="319"/>
      <c r="G8" s="319"/>
      <c r="H8" s="684">
        <v>357</v>
      </c>
      <c r="I8" s="685"/>
      <c r="J8" s="685"/>
      <c r="K8" s="685"/>
      <c r="L8" s="685"/>
    </row>
    <row r="9" spans="1:12" ht="25.5">
      <c r="A9" s="242" t="s">
        <v>289</v>
      </c>
      <c r="B9" s="683">
        <v>62</v>
      </c>
      <c r="C9" s="319">
        <v>64</v>
      </c>
      <c r="D9" s="319">
        <v>63</v>
      </c>
      <c r="E9" s="319">
        <v>63</v>
      </c>
      <c r="F9" s="319"/>
      <c r="G9" s="319"/>
      <c r="H9" s="684">
        <v>63</v>
      </c>
      <c r="I9" s="685"/>
      <c r="J9" s="685"/>
      <c r="K9" s="685"/>
      <c r="L9" s="685"/>
    </row>
    <row r="10" spans="1:12" ht="15">
      <c r="A10" s="365" t="s">
        <v>290</v>
      </c>
      <c r="B10" s="686">
        <v>97</v>
      </c>
      <c r="C10" s="322">
        <v>97</v>
      </c>
      <c r="D10" s="322">
        <v>97</v>
      </c>
      <c r="E10" s="322">
        <v>62</v>
      </c>
      <c r="F10" s="322"/>
      <c r="G10" s="322"/>
      <c r="H10" s="687">
        <v>0</v>
      </c>
      <c r="I10" s="685"/>
      <c r="J10" s="685"/>
      <c r="K10" s="685"/>
      <c r="L10" s="685"/>
    </row>
    <row r="11" spans="1:12" ht="15">
      <c r="A11" s="26" t="s">
        <v>318</v>
      </c>
      <c r="B11" s="688">
        <f aca="true" t="shared" si="0" ref="B11:H11">SUM(B7:B10)</f>
        <v>894</v>
      </c>
      <c r="C11" s="688">
        <f t="shared" si="0"/>
        <v>860</v>
      </c>
      <c r="D11" s="688">
        <f t="shared" si="0"/>
        <v>822</v>
      </c>
      <c r="E11" s="688">
        <f t="shared" si="0"/>
        <v>794</v>
      </c>
      <c r="F11" s="688"/>
      <c r="G11" s="688"/>
      <c r="H11" s="689">
        <f t="shared" si="0"/>
        <v>420</v>
      </c>
      <c r="I11" s="685"/>
      <c r="J11" s="685"/>
      <c r="K11" s="685"/>
      <c r="L11" s="685"/>
    </row>
    <row r="12" spans="1:12" ht="18" customHeight="1">
      <c r="A12" s="837" t="s">
        <v>320</v>
      </c>
      <c r="B12" s="838"/>
      <c r="C12" s="838"/>
      <c r="D12" s="838"/>
      <c r="E12" s="838"/>
      <c r="F12" s="838"/>
      <c r="G12" s="838"/>
      <c r="H12" s="839"/>
      <c r="I12" s="685"/>
      <c r="J12" s="685"/>
      <c r="K12" s="685"/>
      <c r="L12" s="685"/>
    </row>
    <row r="13" spans="1:12" ht="15">
      <c r="A13" s="348" t="s">
        <v>321</v>
      </c>
      <c r="B13" s="690">
        <v>579</v>
      </c>
      <c r="C13" s="319">
        <v>540</v>
      </c>
      <c r="D13" s="319">
        <v>546</v>
      </c>
      <c r="E13" s="319">
        <v>537</v>
      </c>
      <c r="F13" s="319"/>
      <c r="G13" s="319"/>
      <c r="H13" s="684"/>
      <c r="I13" s="685"/>
      <c r="J13" s="685"/>
      <c r="K13" s="685"/>
      <c r="L13" s="685"/>
    </row>
    <row r="14" spans="1:12" ht="15">
      <c r="A14" s="348" t="s">
        <v>322</v>
      </c>
      <c r="B14" s="690">
        <v>661</v>
      </c>
      <c r="C14" s="319">
        <v>679</v>
      </c>
      <c r="D14" s="319">
        <v>683</v>
      </c>
      <c r="E14" s="319">
        <v>672.6666666666666</v>
      </c>
      <c r="F14" s="319"/>
      <c r="G14" s="319"/>
      <c r="H14" s="684"/>
      <c r="I14" s="685"/>
      <c r="J14" s="685"/>
      <c r="K14" s="685"/>
      <c r="L14" s="685"/>
    </row>
    <row r="15" spans="1:12" ht="15">
      <c r="A15" s="348" t="s">
        <v>323</v>
      </c>
      <c r="B15" s="690">
        <v>599</v>
      </c>
      <c r="C15" s="319">
        <v>593</v>
      </c>
      <c r="D15" s="319">
        <v>606</v>
      </c>
      <c r="E15" s="319">
        <v>615.3333333333334</v>
      </c>
      <c r="F15" s="319"/>
      <c r="G15" s="319"/>
      <c r="H15" s="684"/>
      <c r="I15" s="685"/>
      <c r="J15" s="685"/>
      <c r="K15" s="685"/>
      <c r="L15" s="685"/>
    </row>
    <row r="16" spans="1:12" ht="15">
      <c r="A16" s="348" t="s">
        <v>324</v>
      </c>
      <c r="B16" s="690">
        <v>585</v>
      </c>
      <c r="C16" s="319">
        <v>579</v>
      </c>
      <c r="D16" s="319">
        <v>586</v>
      </c>
      <c r="E16" s="319">
        <v>596</v>
      </c>
      <c r="F16" s="319"/>
      <c r="G16" s="319"/>
      <c r="H16" s="684"/>
      <c r="I16" s="685"/>
      <c r="J16" s="685"/>
      <c r="K16" s="685"/>
      <c r="L16" s="685"/>
    </row>
    <row r="17" spans="1:12" ht="15">
      <c r="A17" s="365" t="s">
        <v>55</v>
      </c>
      <c r="B17" s="691"/>
      <c r="C17" s="322"/>
      <c r="D17" s="322"/>
      <c r="E17" s="322"/>
      <c r="F17" s="322">
        <f>'[3]3.jogcím szerinti'!$C$16+'[3]3.jogcím szerinti'!$C$18</f>
        <v>2372</v>
      </c>
      <c r="G17" s="322">
        <f>'[3]3.jogcím szerinti'!$D$20+'[3]3.jogcím szerinti'!$D$22</f>
        <v>2368</v>
      </c>
      <c r="H17" s="687">
        <f>F17/12*8+G17/12*4</f>
        <v>2370.6666666666665</v>
      </c>
      <c r="I17" s="685"/>
      <c r="J17" s="685"/>
      <c r="K17" s="685"/>
      <c r="L17" s="685"/>
    </row>
    <row r="18" spans="1:12" ht="15">
      <c r="A18" s="26" t="s">
        <v>276</v>
      </c>
      <c r="B18" s="692">
        <f>SUM(B13:B17)</f>
        <v>2424</v>
      </c>
      <c r="C18" s="692">
        <f aca="true" t="shared" si="1" ref="C18:H18">SUM(C13:C17)</f>
        <v>2391</v>
      </c>
      <c r="D18" s="692">
        <f t="shared" si="1"/>
        <v>2421</v>
      </c>
      <c r="E18" s="692">
        <f t="shared" si="1"/>
        <v>2421</v>
      </c>
      <c r="F18" s="692">
        <f t="shared" si="1"/>
        <v>2372</v>
      </c>
      <c r="G18" s="692">
        <f t="shared" si="1"/>
        <v>2368</v>
      </c>
      <c r="H18" s="693">
        <f t="shared" si="1"/>
        <v>2370.6666666666665</v>
      </c>
      <c r="I18" s="685"/>
      <c r="J18" s="685"/>
      <c r="K18" s="685"/>
      <c r="L18" s="685"/>
    </row>
    <row r="19" spans="1:12" ht="25.5">
      <c r="A19" s="399" t="s">
        <v>326</v>
      </c>
      <c r="B19" s="694">
        <v>564</v>
      </c>
      <c r="C19" s="316">
        <v>546</v>
      </c>
      <c r="D19" s="316">
        <v>752</v>
      </c>
      <c r="E19" s="316">
        <v>706</v>
      </c>
      <c r="F19" s="316">
        <v>675</v>
      </c>
      <c r="G19" s="316">
        <v>626</v>
      </c>
      <c r="H19" s="695">
        <f aca="true" t="shared" si="2" ref="H19:H34">F19/12*8+G19/12*4</f>
        <v>658.6666666666666</v>
      </c>
      <c r="I19" s="685"/>
      <c r="J19" s="685"/>
      <c r="K19" s="685"/>
      <c r="L19" s="685"/>
    </row>
    <row r="20" spans="1:12" ht="15">
      <c r="A20" s="361" t="s">
        <v>66</v>
      </c>
      <c r="B20" s="690"/>
      <c r="C20" s="319"/>
      <c r="D20" s="319">
        <v>315</v>
      </c>
      <c r="E20" s="319">
        <v>385</v>
      </c>
      <c r="F20" s="319">
        <v>400.5</v>
      </c>
      <c r="G20" s="319">
        <v>402.5</v>
      </c>
      <c r="H20" s="684">
        <f t="shared" si="2"/>
        <v>401.16666666666663</v>
      </c>
      <c r="I20" s="685"/>
      <c r="J20" s="685"/>
      <c r="K20" s="685"/>
      <c r="L20" s="685"/>
    </row>
    <row r="21" spans="1:12" ht="15">
      <c r="A21" s="348" t="s">
        <v>63</v>
      </c>
      <c r="B21" s="690">
        <v>695</v>
      </c>
      <c r="C21" s="319">
        <v>681</v>
      </c>
      <c r="D21" s="319">
        <v>634</v>
      </c>
      <c r="E21" s="319">
        <v>630</v>
      </c>
      <c r="F21" s="319">
        <v>619</v>
      </c>
      <c r="G21" s="319">
        <v>598</v>
      </c>
      <c r="H21" s="684">
        <f t="shared" si="2"/>
        <v>612</v>
      </c>
      <c r="I21" s="685"/>
      <c r="J21" s="685"/>
      <c r="K21" s="685"/>
      <c r="L21" s="685"/>
    </row>
    <row r="22" spans="1:12" ht="15">
      <c r="A22" s="348" t="s">
        <v>42</v>
      </c>
      <c r="B22" s="690">
        <v>465</v>
      </c>
      <c r="C22" s="319">
        <v>465</v>
      </c>
      <c r="D22" s="319">
        <v>452</v>
      </c>
      <c r="E22" s="319">
        <v>430.33333333333337</v>
      </c>
      <c r="F22" s="319">
        <v>437</v>
      </c>
      <c r="G22" s="319">
        <v>429</v>
      </c>
      <c r="H22" s="684">
        <f t="shared" si="2"/>
        <v>434.3333333333333</v>
      </c>
      <c r="I22" s="685"/>
      <c r="J22" s="685"/>
      <c r="K22" s="685"/>
      <c r="L22" s="685"/>
    </row>
    <row r="23" spans="1:12" ht="15">
      <c r="A23" s="348" t="s">
        <v>43</v>
      </c>
      <c r="B23" s="690">
        <v>499</v>
      </c>
      <c r="C23" s="324">
        <v>506</v>
      </c>
      <c r="D23" s="319">
        <v>495</v>
      </c>
      <c r="E23" s="319">
        <v>495</v>
      </c>
      <c r="F23" s="319">
        <v>493</v>
      </c>
      <c r="G23" s="319">
        <v>484</v>
      </c>
      <c r="H23" s="684">
        <f t="shared" si="2"/>
        <v>490</v>
      </c>
      <c r="I23" s="685"/>
      <c r="J23" s="685"/>
      <c r="K23" s="685"/>
      <c r="L23" s="685"/>
    </row>
    <row r="24" spans="1:12" ht="25.5">
      <c r="A24" s="362" t="s">
        <v>564</v>
      </c>
      <c r="B24" s="690">
        <v>561</v>
      </c>
      <c r="C24" s="319">
        <v>554</v>
      </c>
      <c r="D24" s="324">
        <v>522</v>
      </c>
      <c r="E24" s="324">
        <v>500.33333333333337</v>
      </c>
      <c r="F24" s="324">
        <v>472</v>
      </c>
      <c r="G24" s="324">
        <v>451</v>
      </c>
      <c r="H24" s="684">
        <f t="shared" si="2"/>
        <v>465</v>
      </c>
      <c r="I24" s="685"/>
      <c r="J24" s="685"/>
      <c r="K24" s="685"/>
      <c r="L24" s="685"/>
    </row>
    <row r="25" spans="1:12" ht="15">
      <c r="A25" s="348" t="s">
        <v>561</v>
      </c>
      <c r="B25" s="690">
        <v>294</v>
      </c>
      <c r="C25" s="319">
        <v>287</v>
      </c>
      <c r="D25" s="319">
        <v>281</v>
      </c>
      <c r="E25" s="319">
        <v>259</v>
      </c>
      <c r="F25" s="319">
        <v>232</v>
      </c>
      <c r="G25" s="319">
        <v>251</v>
      </c>
      <c r="H25" s="684">
        <f t="shared" si="2"/>
        <v>238.33333333333331</v>
      </c>
      <c r="I25" s="685"/>
      <c r="J25" s="685"/>
      <c r="K25" s="685"/>
      <c r="L25" s="685"/>
    </row>
    <row r="26" spans="1:12" ht="15">
      <c r="A26" s="348" t="s">
        <v>563</v>
      </c>
      <c r="B26" s="690">
        <v>469</v>
      </c>
      <c r="C26" s="319">
        <v>472</v>
      </c>
      <c r="D26" s="319">
        <v>488</v>
      </c>
      <c r="E26" s="319">
        <v>481.66666666666663</v>
      </c>
      <c r="F26" s="319">
        <v>480</v>
      </c>
      <c r="G26" s="319">
        <v>466</v>
      </c>
      <c r="H26" s="684">
        <f t="shared" si="2"/>
        <v>475.33333333333337</v>
      </c>
      <c r="I26" s="685"/>
      <c r="J26" s="685"/>
      <c r="K26" s="685"/>
      <c r="L26" s="685"/>
    </row>
    <row r="27" spans="1:12" ht="25.5">
      <c r="A27" s="242" t="s">
        <v>278</v>
      </c>
      <c r="B27" s="690">
        <v>766</v>
      </c>
      <c r="C27" s="319">
        <v>748</v>
      </c>
      <c r="D27" s="319">
        <v>723</v>
      </c>
      <c r="E27" s="319">
        <v>713.3333333333333</v>
      </c>
      <c r="F27" s="319">
        <v>712</v>
      </c>
      <c r="G27" s="319">
        <v>700</v>
      </c>
      <c r="H27" s="684">
        <f t="shared" si="2"/>
        <v>708</v>
      </c>
      <c r="I27" s="685"/>
      <c r="J27" s="685"/>
      <c r="K27" s="685"/>
      <c r="L27" s="685"/>
    </row>
    <row r="28" spans="1:12" ht="15.75" customHeight="1">
      <c r="A28" s="348" t="s">
        <v>328</v>
      </c>
      <c r="B28" s="690">
        <v>315</v>
      </c>
      <c r="C28" s="319">
        <v>283</v>
      </c>
      <c r="D28" s="319">
        <v>0</v>
      </c>
      <c r="E28" s="319">
        <v>0</v>
      </c>
      <c r="F28" s="319"/>
      <c r="G28" s="319"/>
      <c r="H28" s="684">
        <f t="shared" si="2"/>
        <v>0</v>
      </c>
      <c r="I28" s="685"/>
      <c r="J28" s="685"/>
      <c r="K28" s="685"/>
      <c r="L28" s="685"/>
    </row>
    <row r="29" spans="1:12" ht="16.5" customHeight="1">
      <c r="A29" s="242" t="s">
        <v>64</v>
      </c>
      <c r="B29" s="690">
        <v>238</v>
      </c>
      <c r="C29" s="319">
        <v>243</v>
      </c>
      <c r="D29" s="319">
        <v>250</v>
      </c>
      <c r="E29" s="319">
        <v>220</v>
      </c>
      <c r="F29" s="319">
        <v>226</v>
      </c>
      <c r="G29" s="319">
        <v>217</v>
      </c>
      <c r="H29" s="684">
        <f t="shared" si="2"/>
        <v>223</v>
      </c>
      <c r="I29" s="685"/>
      <c r="J29" s="685"/>
      <c r="K29" s="685"/>
      <c r="L29" s="685"/>
    </row>
    <row r="30" spans="1:12" ht="25.5">
      <c r="A30" s="242" t="s">
        <v>69</v>
      </c>
      <c r="B30" s="690">
        <v>320</v>
      </c>
      <c r="C30" s="319">
        <v>315</v>
      </c>
      <c r="D30" s="319">
        <v>410</v>
      </c>
      <c r="E30" s="319">
        <v>369.33333333333337</v>
      </c>
      <c r="F30" s="319">
        <v>331</v>
      </c>
      <c r="G30" s="319">
        <v>314</v>
      </c>
      <c r="H30" s="684">
        <f t="shared" si="2"/>
        <v>325.3333333333333</v>
      </c>
      <c r="I30" s="685"/>
      <c r="J30" s="685"/>
      <c r="K30" s="685"/>
      <c r="L30" s="685"/>
    </row>
    <row r="31" spans="1:12" ht="28.5" customHeight="1">
      <c r="A31" s="242" t="s">
        <v>70</v>
      </c>
      <c r="B31" s="690">
        <v>759</v>
      </c>
      <c r="C31" s="319">
        <v>721</v>
      </c>
      <c r="D31" s="319">
        <v>694</v>
      </c>
      <c r="E31" s="319">
        <v>656</v>
      </c>
      <c r="F31" s="319">
        <v>629</v>
      </c>
      <c r="G31" s="319">
        <v>620</v>
      </c>
      <c r="H31" s="684">
        <f t="shared" si="2"/>
        <v>626</v>
      </c>
      <c r="I31" s="685"/>
      <c r="J31" s="685"/>
      <c r="K31" s="685"/>
      <c r="L31" s="685"/>
    </row>
    <row r="32" spans="1:12" ht="15">
      <c r="A32" s="361" t="s">
        <v>46</v>
      </c>
      <c r="B32" s="690">
        <v>0</v>
      </c>
      <c r="C32" s="319">
        <v>0</v>
      </c>
      <c r="D32" s="319">
        <v>913</v>
      </c>
      <c r="E32" s="319">
        <v>888.6666666666666</v>
      </c>
      <c r="F32" s="319">
        <v>843</v>
      </c>
      <c r="G32" s="319">
        <v>822</v>
      </c>
      <c r="H32" s="684">
        <f t="shared" si="2"/>
        <v>836</v>
      </c>
      <c r="I32" s="685"/>
      <c r="J32" s="685"/>
      <c r="K32" s="685"/>
      <c r="L32" s="685"/>
    </row>
    <row r="33" spans="1:12" ht="15">
      <c r="A33" s="348" t="s">
        <v>329</v>
      </c>
      <c r="B33" s="690">
        <v>527</v>
      </c>
      <c r="C33" s="319">
        <v>496</v>
      </c>
      <c r="D33" s="319">
        <v>0</v>
      </c>
      <c r="E33" s="319">
        <v>0</v>
      </c>
      <c r="F33" s="319"/>
      <c r="G33" s="319"/>
      <c r="H33" s="684">
        <f t="shared" si="2"/>
        <v>0</v>
      </c>
      <c r="I33" s="685"/>
      <c r="J33" s="685"/>
      <c r="K33" s="685"/>
      <c r="L33" s="685"/>
    </row>
    <row r="34" spans="1:12" ht="15">
      <c r="A34" s="365" t="s">
        <v>330</v>
      </c>
      <c r="B34" s="691">
        <v>482</v>
      </c>
      <c r="C34" s="322">
        <v>464</v>
      </c>
      <c r="D34" s="322">
        <v>0</v>
      </c>
      <c r="E34" s="322">
        <v>0</v>
      </c>
      <c r="F34" s="322"/>
      <c r="G34" s="322"/>
      <c r="H34" s="687">
        <f t="shared" si="2"/>
        <v>0</v>
      </c>
      <c r="I34" s="685"/>
      <c r="J34" s="685"/>
      <c r="K34" s="685"/>
      <c r="L34" s="685"/>
    </row>
    <row r="35" spans="1:12" ht="15">
      <c r="A35" s="382" t="s">
        <v>47</v>
      </c>
      <c r="B35" s="681">
        <f aca="true" t="shared" si="3" ref="B35:H35">SUM(B19:B34)</f>
        <v>6954</v>
      </c>
      <c r="C35" s="681">
        <f t="shared" si="3"/>
        <v>6781</v>
      </c>
      <c r="D35" s="681">
        <f t="shared" si="3"/>
        <v>6929</v>
      </c>
      <c r="E35" s="681">
        <f t="shared" si="3"/>
        <v>6734.666666666667</v>
      </c>
      <c r="F35" s="681">
        <f t="shared" si="3"/>
        <v>6549.5</v>
      </c>
      <c r="G35" s="681">
        <f t="shared" si="3"/>
        <v>6380.5</v>
      </c>
      <c r="H35" s="682">
        <f t="shared" si="3"/>
        <v>6493.166666666667</v>
      </c>
      <c r="I35" s="685"/>
      <c r="J35" s="685"/>
      <c r="K35" s="685"/>
      <c r="L35" s="685"/>
    </row>
    <row r="36" spans="1:12" ht="15">
      <c r="A36" s="376" t="s">
        <v>48</v>
      </c>
      <c r="B36" s="694">
        <v>560</v>
      </c>
      <c r="C36" s="316">
        <v>545</v>
      </c>
      <c r="D36" s="316">
        <v>558</v>
      </c>
      <c r="E36" s="316">
        <v>553</v>
      </c>
      <c r="F36" s="316">
        <v>540</v>
      </c>
      <c r="G36" s="316">
        <v>536</v>
      </c>
      <c r="H36" s="695">
        <f aca="true" t="shared" si="4" ref="H36:H49">F36/12*8+G36/12*4</f>
        <v>538.6666666666666</v>
      </c>
      <c r="I36" s="685"/>
      <c r="J36" s="685"/>
      <c r="K36" s="685"/>
      <c r="L36" s="685"/>
    </row>
    <row r="37" spans="1:12" ht="15">
      <c r="A37" s="348" t="s">
        <v>49</v>
      </c>
      <c r="B37" s="690">
        <v>518</v>
      </c>
      <c r="C37" s="319">
        <v>520</v>
      </c>
      <c r="D37" s="319">
        <v>530</v>
      </c>
      <c r="E37" s="319">
        <v>537.3333333333333</v>
      </c>
      <c r="F37" s="319">
        <v>516</v>
      </c>
      <c r="G37" s="319">
        <v>521</v>
      </c>
      <c r="H37" s="684">
        <f t="shared" si="4"/>
        <v>517.6666666666666</v>
      </c>
      <c r="I37" s="685"/>
      <c r="J37" s="685"/>
      <c r="K37" s="685"/>
      <c r="L37" s="685"/>
    </row>
    <row r="38" spans="1:12" ht="15">
      <c r="A38" s="363" t="s">
        <v>71</v>
      </c>
      <c r="B38" s="690">
        <v>702</v>
      </c>
      <c r="C38" s="319">
        <v>842</v>
      </c>
      <c r="D38" s="319">
        <v>696</v>
      </c>
      <c r="E38" s="319">
        <v>680.3333333333334</v>
      </c>
      <c r="F38" s="319">
        <v>639</v>
      </c>
      <c r="G38" s="319">
        <v>591</v>
      </c>
      <c r="H38" s="684">
        <f t="shared" si="4"/>
        <v>623</v>
      </c>
      <c r="I38" s="685"/>
      <c r="J38" s="685"/>
      <c r="K38" s="685"/>
      <c r="L38" s="685"/>
    </row>
    <row r="39" spans="1:12" ht="15">
      <c r="A39" s="363" t="s">
        <v>72</v>
      </c>
      <c r="B39" s="690">
        <v>749</v>
      </c>
      <c r="C39" s="319">
        <v>743</v>
      </c>
      <c r="D39" s="319">
        <v>745</v>
      </c>
      <c r="E39" s="319">
        <v>755.3333333333334</v>
      </c>
      <c r="F39" s="319">
        <v>701</v>
      </c>
      <c r="G39" s="319">
        <v>682</v>
      </c>
      <c r="H39" s="684">
        <f t="shared" si="4"/>
        <v>694.6666666666666</v>
      </c>
      <c r="I39" s="685"/>
      <c r="J39" s="685"/>
      <c r="K39" s="685"/>
      <c r="L39" s="685"/>
    </row>
    <row r="40" spans="1:12" ht="25.5">
      <c r="A40" s="361" t="s">
        <v>73</v>
      </c>
      <c r="B40" s="690">
        <v>0</v>
      </c>
      <c r="C40" s="319">
        <v>0</v>
      </c>
      <c r="D40" s="319">
        <v>342</v>
      </c>
      <c r="E40" s="319">
        <v>386.2</v>
      </c>
      <c r="F40" s="319">
        <v>349.8</v>
      </c>
      <c r="G40" s="319">
        <v>347</v>
      </c>
      <c r="H40" s="684">
        <f t="shared" si="4"/>
        <v>348.8666666666667</v>
      </c>
      <c r="I40" s="685"/>
      <c r="J40" s="685"/>
      <c r="K40" s="685"/>
      <c r="L40" s="685"/>
    </row>
    <row r="41" spans="1:12" ht="18" customHeight="1">
      <c r="A41" s="245" t="s">
        <v>332</v>
      </c>
      <c r="B41" s="690">
        <v>350</v>
      </c>
      <c r="C41" s="319">
        <v>326</v>
      </c>
      <c r="D41" s="319">
        <v>0</v>
      </c>
      <c r="E41" s="319">
        <v>0</v>
      </c>
      <c r="F41" s="319"/>
      <c r="G41" s="319"/>
      <c r="H41" s="684">
        <f t="shared" si="4"/>
        <v>0</v>
      </c>
      <c r="I41" s="685"/>
      <c r="J41" s="685"/>
      <c r="K41" s="685"/>
      <c r="L41" s="685"/>
    </row>
    <row r="42" spans="1:12" ht="28.5" customHeight="1">
      <c r="A42" s="364" t="s">
        <v>76</v>
      </c>
      <c r="B42" s="690">
        <v>727</v>
      </c>
      <c r="C42" s="319">
        <v>747</v>
      </c>
      <c r="D42" s="319">
        <v>731</v>
      </c>
      <c r="E42" s="319">
        <v>717</v>
      </c>
      <c r="F42" s="319">
        <v>645</v>
      </c>
      <c r="G42" s="319">
        <v>645</v>
      </c>
      <c r="H42" s="684">
        <f t="shared" si="4"/>
        <v>645</v>
      </c>
      <c r="I42" s="685"/>
      <c r="J42" s="685"/>
      <c r="K42" s="685"/>
      <c r="L42" s="685"/>
    </row>
    <row r="43" spans="1:12" ht="15">
      <c r="A43" s="363" t="s">
        <v>283</v>
      </c>
      <c r="B43" s="690">
        <v>1299</v>
      </c>
      <c r="C43" s="319">
        <v>1222</v>
      </c>
      <c r="D43" s="319">
        <v>1207</v>
      </c>
      <c r="E43" s="319">
        <v>1224.6</v>
      </c>
      <c r="F43" s="319">
        <v>1224.3</v>
      </c>
      <c r="G43" s="319">
        <v>1225</v>
      </c>
      <c r="H43" s="684">
        <f t="shared" si="4"/>
        <v>1224.5333333333333</v>
      </c>
      <c r="I43" s="685"/>
      <c r="J43" s="685"/>
      <c r="K43" s="685"/>
      <c r="L43" s="685"/>
    </row>
    <row r="44" spans="1:12" ht="15">
      <c r="A44" s="363" t="s">
        <v>74</v>
      </c>
      <c r="B44" s="690">
        <v>582</v>
      </c>
      <c r="C44" s="319">
        <v>578</v>
      </c>
      <c r="D44" s="319">
        <v>597</v>
      </c>
      <c r="E44" s="319">
        <v>598.3333333333334</v>
      </c>
      <c r="F44" s="319">
        <v>552</v>
      </c>
      <c r="G44" s="319">
        <v>542</v>
      </c>
      <c r="H44" s="684">
        <f t="shared" si="4"/>
        <v>548.6666666666666</v>
      </c>
      <c r="I44" s="685"/>
      <c r="J44" s="685"/>
      <c r="K44" s="685"/>
      <c r="L44" s="685"/>
    </row>
    <row r="45" spans="1:12" ht="25.5">
      <c r="A45" s="242" t="s">
        <v>75</v>
      </c>
      <c r="B45" s="690">
        <v>1252</v>
      </c>
      <c r="C45" s="319">
        <v>1182</v>
      </c>
      <c r="D45" s="319">
        <v>1183</v>
      </c>
      <c r="E45" s="319">
        <v>1136.3333333333333</v>
      </c>
      <c r="F45" s="319">
        <v>1101.2</v>
      </c>
      <c r="G45" s="319">
        <v>1115</v>
      </c>
      <c r="H45" s="684">
        <f t="shared" si="4"/>
        <v>1105.8</v>
      </c>
      <c r="I45" s="685"/>
      <c r="J45" s="685"/>
      <c r="K45" s="685"/>
      <c r="L45" s="685"/>
    </row>
    <row r="46" spans="1:12" ht="17.25" customHeight="1">
      <c r="A46" s="242" t="s">
        <v>284</v>
      </c>
      <c r="B46" s="690">
        <v>886</v>
      </c>
      <c r="C46" s="319">
        <v>884</v>
      </c>
      <c r="D46" s="319">
        <v>883</v>
      </c>
      <c r="E46" s="319">
        <v>897.3333333333334</v>
      </c>
      <c r="F46" s="319">
        <v>867</v>
      </c>
      <c r="G46" s="319">
        <v>843.2</v>
      </c>
      <c r="H46" s="684">
        <f t="shared" si="4"/>
        <v>859.0666666666666</v>
      </c>
      <c r="I46" s="685"/>
      <c r="J46" s="685"/>
      <c r="K46" s="685"/>
      <c r="L46" s="685"/>
    </row>
    <row r="47" spans="1:12" ht="15">
      <c r="A47" s="363" t="s">
        <v>285</v>
      </c>
      <c r="B47" s="690">
        <v>733</v>
      </c>
      <c r="C47" s="319">
        <v>696</v>
      </c>
      <c r="D47" s="319">
        <v>706</v>
      </c>
      <c r="E47" s="319">
        <v>704.6666666666666</v>
      </c>
      <c r="F47" s="319">
        <v>635</v>
      </c>
      <c r="G47" s="319">
        <v>615</v>
      </c>
      <c r="H47" s="684">
        <f t="shared" si="4"/>
        <v>628.3333333333333</v>
      </c>
      <c r="I47" s="685"/>
      <c r="J47" s="685"/>
      <c r="K47" s="685"/>
      <c r="L47" s="685"/>
    </row>
    <row r="48" spans="1:12" ht="15">
      <c r="A48" s="363" t="s">
        <v>333</v>
      </c>
      <c r="B48" s="690">
        <v>269</v>
      </c>
      <c r="C48" s="319">
        <v>192</v>
      </c>
      <c r="D48" s="319">
        <v>0</v>
      </c>
      <c r="E48" s="319">
        <v>0</v>
      </c>
      <c r="F48" s="319"/>
      <c r="G48" s="319"/>
      <c r="H48" s="684">
        <f t="shared" si="4"/>
        <v>0</v>
      </c>
      <c r="I48" s="685"/>
      <c r="J48" s="685"/>
      <c r="K48" s="685"/>
      <c r="L48" s="685"/>
    </row>
    <row r="49" spans="1:12" ht="15.75" customHeight="1">
      <c r="A49" s="365" t="s">
        <v>50</v>
      </c>
      <c r="B49" s="691">
        <v>938</v>
      </c>
      <c r="C49" s="322">
        <v>945</v>
      </c>
      <c r="D49" s="322">
        <v>934</v>
      </c>
      <c r="E49" s="322">
        <v>892.6666666666667</v>
      </c>
      <c r="F49" s="322">
        <v>824</v>
      </c>
      <c r="G49" s="322">
        <v>750</v>
      </c>
      <c r="H49" s="687">
        <f t="shared" si="4"/>
        <v>799.3333333333334</v>
      </c>
      <c r="I49" s="685"/>
      <c r="J49" s="685"/>
      <c r="K49" s="685"/>
      <c r="L49" s="685"/>
    </row>
    <row r="50" spans="1:12" ht="15.75" customHeight="1">
      <c r="A50" s="26" t="s">
        <v>51</v>
      </c>
      <c r="B50" s="692">
        <f aca="true" t="shared" si="5" ref="B50:H50">SUM(B36:B49)</f>
        <v>9565</v>
      </c>
      <c r="C50" s="692">
        <f t="shared" si="5"/>
        <v>9422</v>
      </c>
      <c r="D50" s="696">
        <f t="shared" si="5"/>
        <v>9112</v>
      </c>
      <c r="E50" s="696">
        <f t="shared" si="5"/>
        <v>9083.133333333331</v>
      </c>
      <c r="F50" s="696">
        <f t="shared" si="5"/>
        <v>8594.3</v>
      </c>
      <c r="G50" s="696">
        <f t="shared" si="5"/>
        <v>8412.2</v>
      </c>
      <c r="H50" s="697">
        <f t="shared" si="5"/>
        <v>8533.6</v>
      </c>
      <c r="I50" s="685"/>
      <c r="J50" s="685"/>
      <c r="K50" s="685"/>
      <c r="L50" s="685"/>
    </row>
    <row r="51" spans="1:12" ht="31.5" customHeight="1">
      <c r="A51" s="676" t="s">
        <v>61</v>
      </c>
      <c r="B51" s="698">
        <f aca="true" t="shared" si="6" ref="B51:H51">SUM(B11+B18+B35+B50)</f>
        <v>19837</v>
      </c>
      <c r="C51" s="698">
        <f t="shared" si="6"/>
        <v>19454</v>
      </c>
      <c r="D51" s="698">
        <f t="shared" si="6"/>
        <v>19284</v>
      </c>
      <c r="E51" s="698">
        <f t="shared" si="6"/>
        <v>19032.8</v>
      </c>
      <c r="F51" s="698">
        <f t="shared" si="6"/>
        <v>17515.8</v>
      </c>
      <c r="G51" s="698">
        <f t="shared" si="6"/>
        <v>17160.7</v>
      </c>
      <c r="H51" s="699">
        <f t="shared" si="6"/>
        <v>17817.433333333334</v>
      </c>
      <c r="I51" s="685"/>
      <c r="J51" s="685"/>
      <c r="K51" s="685"/>
      <c r="L51" s="685"/>
    </row>
    <row r="52" spans="1:12" ht="15">
      <c r="A52" s="700"/>
      <c r="B52" s="685"/>
      <c r="C52" s="701"/>
      <c r="D52" s="701"/>
      <c r="E52" s="701"/>
      <c r="F52" s="701"/>
      <c r="G52" s="701"/>
      <c r="H52" s="702"/>
      <c r="I52" s="685"/>
      <c r="J52" s="685"/>
      <c r="K52" s="685"/>
      <c r="L52" s="685"/>
    </row>
    <row r="53" spans="1:12" ht="15">
      <c r="A53" s="845"/>
      <c r="B53" s="846"/>
      <c r="C53" s="847"/>
      <c r="D53" s="847"/>
      <c r="E53" s="847"/>
      <c r="F53" s="847"/>
      <c r="G53" s="847"/>
      <c r="H53" s="847"/>
      <c r="I53" s="847"/>
      <c r="J53" s="847"/>
      <c r="K53" s="847"/>
      <c r="L53" s="847"/>
    </row>
    <row r="54" spans="1:12" ht="15">
      <c r="A54" s="700"/>
      <c r="B54" s="685"/>
      <c r="C54" s="701"/>
      <c r="D54" s="701"/>
      <c r="E54" s="701"/>
      <c r="F54" s="701"/>
      <c r="G54" s="701"/>
      <c r="H54" s="685"/>
      <c r="I54" s="685"/>
      <c r="J54" s="685"/>
      <c r="K54" s="685"/>
      <c r="L54" s="685"/>
    </row>
    <row r="55" spans="1:12" ht="15">
      <c r="A55" s="700"/>
      <c r="B55" s="685"/>
      <c r="C55" s="701"/>
      <c r="D55" s="701"/>
      <c r="E55" s="701"/>
      <c r="F55" s="701"/>
      <c r="G55" s="701"/>
      <c r="H55" s="685"/>
      <c r="I55" s="685"/>
      <c r="J55" s="685"/>
      <c r="K55" s="685"/>
      <c r="L55" s="685"/>
    </row>
    <row r="56" spans="1:12" ht="15">
      <c r="A56" s="700"/>
      <c r="B56" s="685"/>
      <c r="C56" s="701"/>
      <c r="D56" s="701"/>
      <c r="E56" s="701"/>
      <c r="F56" s="701"/>
      <c r="G56" s="701"/>
      <c r="H56" s="685"/>
      <c r="I56" s="685"/>
      <c r="J56" s="685"/>
      <c r="K56" s="685"/>
      <c r="L56" s="685"/>
    </row>
    <row r="57" spans="1:12" ht="15">
      <c r="A57" s="700"/>
      <c r="B57" s="685"/>
      <c r="C57" s="701"/>
      <c r="D57" s="701"/>
      <c r="E57" s="701"/>
      <c r="F57" s="701"/>
      <c r="G57" s="701"/>
      <c r="H57" s="685"/>
      <c r="I57" s="685"/>
      <c r="J57" s="685"/>
      <c r="K57" s="685"/>
      <c r="L57" s="685"/>
    </row>
    <row r="58" spans="1:12" ht="15">
      <c r="A58" s="700"/>
      <c r="B58" s="685"/>
      <c r="C58" s="701"/>
      <c r="D58" s="701"/>
      <c r="E58" s="701"/>
      <c r="F58" s="701"/>
      <c r="G58" s="701"/>
      <c r="H58" s="685"/>
      <c r="I58" s="685"/>
      <c r="J58" s="685"/>
      <c r="K58" s="685"/>
      <c r="L58" s="685"/>
    </row>
    <row r="59" spans="1:12" ht="15">
      <c r="A59" s="700"/>
      <c r="B59" s="685"/>
      <c r="C59" s="701"/>
      <c r="D59" s="701"/>
      <c r="E59" s="701"/>
      <c r="F59" s="701"/>
      <c r="G59" s="701"/>
      <c r="H59" s="685"/>
      <c r="I59" s="685"/>
      <c r="J59" s="685"/>
      <c r="K59" s="685"/>
      <c r="L59" s="685"/>
    </row>
    <row r="60" spans="1:12" ht="15">
      <c r="A60" s="700"/>
      <c r="B60" s="685"/>
      <c r="C60" s="701"/>
      <c r="D60" s="701"/>
      <c r="E60" s="701"/>
      <c r="F60" s="701"/>
      <c r="G60" s="701"/>
      <c r="H60" s="685"/>
      <c r="I60" s="685"/>
      <c r="J60" s="685"/>
      <c r="K60" s="685"/>
      <c r="L60" s="685"/>
    </row>
    <row r="61" spans="1:12" ht="15">
      <c r="A61" s="700"/>
      <c r="B61" s="685"/>
      <c r="C61" s="701"/>
      <c r="D61" s="701"/>
      <c r="E61" s="701"/>
      <c r="F61" s="701"/>
      <c r="G61" s="701"/>
      <c r="H61" s="685"/>
      <c r="I61" s="685"/>
      <c r="J61" s="685"/>
      <c r="K61" s="685"/>
      <c r="L61" s="685"/>
    </row>
    <row r="62" spans="1:12" ht="15">
      <c r="A62" s="700"/>
      <c r="B62" s="685"/>
      <c r="C62" s="701"/>
      <c r="D62" s="701"/>
      <c r="E62" s="701"/>
      <c r="F62" s="701"/>
      <c r="G62" s="701"/>
      <c r="H62" s="685"/>
      <c r="I62" s="685"/>
      <c r="J62" s="685"/>
      <c r="K62" s="685"/>
      <c r="L62" s="685"/>
    </row>
    <row r="63" spans="1:12" ht="15">
      <c r="A63" s="700"/>
      <c r="B63" s="685"/>
      <c r="C63" s="701"/>
      <c r="D63" s="701"/>
      <c r="E63" s="701"/>
      <c r="F63" s="701"/>
      <c r="G63" s="701"/>
      <c r="H63" s="685"/>
      <c r="I63" s="685"/>
      <c r="J63" s="685"/>
      <c r="K63" s="685"/>
      <c r="L63" s="685"/>
    </row>
    <row r="64" spans="1:12" ht="15">
      <c r="A64" s="700"/>
      <c r="B64" s="685"/>
      <c r="C64" s="701"/>
      <c r="D64" s="701"/>
      <c r="E64" s="701"/>
      <c r="F64" s="701"/>
      <c r="G64" s="701"/>
      <c r="H64" s="685"/>
      <c r="I64" s="685"/>
      <c r="J64" s="685"/>
      <c r="K64" s="685"/>
      <c r="L64" s="685"/>
    </row>
    <row r="65" spans="1:12" ht="15">
      <c r="A65" s="700"/>
      <c r="B65" s="685"/>
      <c r="C65" s="701"/>
      <c r="D65" s="701"/>
      <c r="E65" s="701"/>
      <c r="F65" s="701"/>
      <c r="G65" s="701"/>
      <c r="H65" s="685"/>
      <c r="I65" s="685"/>
      <c r="J65" s="685"/>
      <c r="K65" s="685"/>
      <c r="L65" s="685"/>
    </row>
    <row r="66" spans="1:12" ht="15">
      <c r="A66" s="700"/>
      <c r="B66" s="685"/>
      <c r="C66" s="701"/>
      <c r="D66" s="701"/>
      <c r="E66" s="701"/>
      <c r="F66" s="701"/>
      <c r="G66" s="701"/>
      <c r="H66" s="685"/>
      <c r="I66" s="685"/>
      <c r="J66" s="685"/>
      <c r="K66" s="685"/>
      <c r="L66" s="685"/>
    </row>
    <row r="67" spans="1:12" ht="15">
      <c r="A67" s="700"/>
      <c r="B67" s="685"/>
      <c r="C67" s="701"/>
      <c r="D67" s="701"/>
      <c r="E67" s="701"/>
      <c r="F67" s="701"/>
      <c r="G67" s="701"/>
      <c r="H67" s="685"/>
      <c r="I67" s="685"/>
      <c r="J67" s="685"/>
      <c r="K67" s="685"/>
      <c r="L67" s="685"/>
    </row>
    <row r="68" spans="1:12" ht="15">
      <c r="A68" s="700"/>
      <c r="B68" s="685"/>
      <c r="C68" s="701"/>
      <c r="D68" s="701"/>
      <c r="E68" s="701"/>
      <c r="F68" s="701"/>
      <c r="G68" s="701"/>
      <c r="H68" s="685"/>
      <c r="I68" s="685"/>
      <c r="J68" s="685"/>
      <c r="K68" s="685"/>
      <c r="L68" s="685"/>
    </row>
    <row r="69" spans="1:12" ht="15">
      <c r="A69" s="700"/>
      <c r="B69" s="685"/>
      <c r="C69" s="701"/>
      <c r="D69" s="701"/>
      <c r="E69" s="701"/>
      <c r="F69" s="701"/>
      <c r="G69" s="701"/>
      <c r="H69" s="685"/>
      <c r="I69" s="685"/>
      <c r="J69" s="685"/>
      <c r="K69" s="685"/>
      <c r="L69" s="685"/>
    </row>
    <row r="70" spans="1:12" ht="15">
      <c r="A70" s="700"/>
      <c r="B70" s="685"/>
      <c r="C70" s="701"/>
      <c r="D70" s="701"/>
      <c r="E70" s="701"/>
      <c r="F70" s="701"/>
      <c r="G70" s="701"/>
      <c r="H70" s="685"/>
      <c r="I70" s="685"/>
      <c r="J70" s="685"/>
      <c r="K70" s="685"/>
      <c r="L70" s="685"/>
    </row>
    <row r="71" spans="1:12" ht="15">
      <c r="A71" s="700"/>
      <c r="B71" s="685"/>
      <c r="C71" s="701"/>
      <c r="D71" s="701"/>
      <c r="E71" s="701"/>
      <c r="F71" s="701"/>
      <c r="G71" s="701"/>
      <c r="H71" s="685"/>
      <c r="I71" s="685"/>
      <c r="J71" s="685"/>
      <c r="K71" s="685"/>
      <c r="L71" s="685"/>
    </row>
    <row r="72" spans="1:12" ht="15">
      <c r="A72" s="700"/>
      <c r="B72" s="685"/>
      <c r="C72" s="701"/>
      <c r="D72" s="701"/>
      <c r="E72" s="701"/>
      <c r="F72" s="701"/>
      <c r="G72" s="701"/>
      <c r="H72" s="685"/>
      <c r="I72" s="685"/>
      <c r="J72" s="685"/>
      <c r="K72" s="685"/>
      <c r="L72" s="685"/>
    </row>
    <row r="73" spans="1:12" ht="15">
      <c r="A73" s="700"/>
      <c r="B73" s="685"/>
      <c r="C73" s="701"/>
      <c r="D73" s="701"/>
      <c r="E73" s="701"/>
      <c r="F73" s="701"/>
      <c r="G73" s="701"/>
      <c r="H73" s="685"/>
      <c r="I73" s="685"/>
      <c r="J73" s="685"/>
      <c r="K73" s="685"/>
      <c r="L73" s="685"/>
    </row>
    <row r="74" spans="1:12" ht="15">
      <c r="A74" s="700"/>
      <c r="B74" s="685"/>
      <c r="C74" s="701"/>
      <c r="D74" s="701"/>
      <c r="E74" s="701"/>
      <c r="F74" s="701"/>
      <c r="G74" s="701"/>
      <c r="H74" s="685"/>
      <c r="I74" s="685"/>
      <c r="J74" s="685"/>
      <c r="K74" s="685"/>
      <c r="L74" s="685"/>
    </row>
    <row r="75" spans="1:12" ht="15">
      <c r="A75" s="700"/>
      <c r="B75" s="685"/>
      <c r="C75" s="701"/>
      <c r="D75" s="701"/>
      <c r="E75" s="701"/>
      <c r="F75" s="701"/>
      <c r="G75" s="701"/>
      <c r="H75" s="685"/>
      <c r="I75" s="685"/>
      <c r="J75" s="685"/>
      <c r="K75" s="685"/>
      <c r="L75" s="685"/>
    </row>
    <row r="76" spans="1:12" ht="15">
      <c r="A76" s="700"/>
      <c r="B76" s="685"/>
      <c r="C76" s="701"/>
      <c r="D76" s="701"/>
      <c r="E76" s="701"/>
      <c r="F76" s="701"/>
      <c r="G76" s="701"/>
      <c r="H76" s="685"/>
      <c r="I76" s="685"/>
      <c r="J76" s="685"/>
      <c r="K76" s="685"/>
      <c r="L76" s="685"/>
    </row>
    <row r="77" spans="1:12" ht="15">
      <c r="A77" s="700"/>
      <c r="B77" s="685"/>
      <c r="C77" s="701"/>
      <c r="D77" s="701"/>
      <c r="E77" s="701"/>
      <c r="F77" s="701"/>
      <c r="G77" s="701"/>
      <c r="H77" s="685"/>
      <c r="I77" s="685"/>
      <c r="J77" s="685"/>
      <c r="K77" s="685"/>
      <c r="L77" s="685"/>
    </row>
    <row r="78" spans="1:12" ht="15">
      <c r="A78" s="700"/>
      <c r="B78" s="685"/>
      <c r="C78" s="701"/>
      <c r="D78" s="701"/>
      <c r="E78" s="701"/>
      <c r="F78" s="701"/>
      <c r="G78" s="701"/>
      <c r="H78" s="685"/>
      <c r="I78" s="685"/>
      <c r="J78" s="685"/>
      <c r="K78" s="685"/>
      <c r="L78" s="685"/>
    </row>
    <row r="79" spans="1:12" ht="15">
      <c r="A79" s="700"/>
      <c r="B79" s="685"/>
      <c r="C79" s="701"/>
      <c r="D79" s="701"/>
      <c r="E79" s="701"/>
      <c r="F79" s="701"/>
      <c r="G79" s="701"/>
      <c r="H79" s="685"/>
      <c r="I79" s="685"/>
      <c r="J79" s="685"/>
      <c r="K79" s="685"/>
      <c r="L79" s="685"/>
    </row>
    <row r="80" spans="1:12" ht="15">
      <c r="A80" s="700"/>
      <c r="B80" s="685"/>
      <c r="C80" s="701"/>
      <c r="D80" s="701"/>
      <c r="E80" s="701"/>
      <c r="F80" s="701"/>
      <c r="G80" s="701"/>
      <c r="H80" s="685"/>
      <c r="I80" s="685"/>
      <c r="J80" s="685"/>
      <c r="K80" s="685"/>
      <c r="L80" s="685"/>
    </row>
    <row r="81" spans="1:12" ht="15">
      <c r="A81" s="700"/>
      <c r="B81" s="685"/>
      <c r="C81" s="701"/>
      <c r="D81" s="701"/>
      <c r="E81" s="701"/>
      <c r="F81" s="701"/>
      <c r="G81" s="701"/>
      <c r="H81" s="685"/>
      <c r="I81" s="685"/>
      <c r="J81" s="685"/>
      <c r="K81" s="685"/>
      <c r="L81" s="685"/>
    </row>
    <row r="82" spans="1:12" ht="15">
      <c r="A82" s="700"/>
      <c r="B82" s="685"/>
      <c r="C82" s="701"/>
      <c r="D82" s="701"/>
      <c r="E82" s="701"/>
      <c r="F82" s="701"/>
      <c r="G82" s="701"/>
      <c r="H82" s="685"/>
      <c r="I82" s="685"/>
      <c r="J82" s="685"/>
      <c r="K82" s="685"/>
      <c r="L82" s="685"/>
    </row>
    <row r="83" spans="1:12" ht="15">
      <c r="A83" s="700"/>
      <c r="B83" s="685"/>
      <c r="C83" s="701"/>
      <c r="D83" s="701"/>
      <c r="E83" s="701"/>
      <c r="F83" s="701"/>
      <c r="G83" s="701"/>
      <c r="H83" s="685"/>
      <c r="I83" s="685"/>
      <c r="J83" s="685"/>
      <c r="K83" s="685"/>
      <c r="L83" s="685"/>
    </row>
    <row r="84" spans="1:12" ht="15">
      <c r="A84" s="700"/>
      <c r="B84" s="685"/>
      <c r="C84" s="701"/>
      <c r="D84" s="701"/>
      <c r="E84" s="701"/>
      <c r="F84" s="701"/>
      <c r="G84" s="701"/>
      <c r="H84" s="685"/>
      <c r="I84" s="685"/>
      <c r="J84" s="685"/>
      <c r="K84" s="685"/>
      <c r="L84" s="685"/>
    </row>
    <row r="85" spans="1:12" ht="15">
      <c r="A85" s="700"/>
      <c r="B85" s="685"/>
      <c r="C85" s="701"/>
      <c r="D85" s="701"/>
      <c r="E85" s="701"/>
      <c r="F85" s="701"/>
      <c r="G85" s="701"/>
      <c r="H85" s="685"/>
      <c r="I85" s="685"/>
      <c r="J85" s="685"/>
      <c r="K85" s="685"/>
      <c r="L85" s="685"/>
    </row>
    <row r="86" spans="1:12" ht="15">
      <c r="A86" s="700"/>
      <c r="B86" s="685"/>
      <c r="C86" s="701"/>
      <c r="D86" s="701"/>
      <c r="E86" s="701"/>
      <c r="F86" s="701"/>
      <c r="G86" s="701"/>
      <c r="H86" s="685"/>
      <c r="I86" s="685"/>
      <c r="J86" s="685"/>
      <c r="K86" s="685"/>
      <c r="L86" s="685"/>
    </row>
    <row r="87" spans="1:12" ht="15">
      <c r="A87" s="700"/>
      <c r="B87" s="685"/>
      <c r="C87" s="701"/>
      <c r="D87" s="701"/>
      <c r="E87" s="701"/>
      <c r="F87" s="701"/>
      <c r="G87" s="701"/>
      <c r="H87" s="685"/>
      <c r="I87" s="685"/>
      <c r="J87" s="685"/>
      <c r="K87" s="685"/>
      <c r="L87" s="685"/>
    </row>
    <row r="88" spans="1:12" ht="15">
      <c r="A88" s="700"/>
      <c r="B88" s="685"/>
      <c r="C88" s="701"/>
      <c r="D88" s="701"/>
      <c r="E88" s="701"/>
      <c r="F88" s="701"/>
      <c r="G88" s="701"/>
      <c r="H88" s="685"/>
      <c r="I88" s="685"/>
      <c r="J88" s="685"/>
      <c r="K88" s="685"/>
      <c r="L88" s="685"/>
    </row>
    <row r="89" spans="1:12" ht="15">
      <c r="A89" s="700"/>
      <c r="B89" s="685"/>
      <c r="C89" s="701"/>
      <c r="D89" s="701"/>
      <c r="E89" s="701"/>
      <c r="F89" s="701"/>
      <c r="G89" s="701"/>
      <c r="H89" s="685"/>
      <c r="I89" s="685"/>
      <c r="J89" s="685"/>
      <c r="K89" s="685"/>
      <c r="L89" s="685"/>
    </row>
    <row r="90" spans="1:12" ht="15">
      <c r="A90" s="700"/>
      <c r="B90" s="685"/>
      <c r="C90" s="701"/>
      <c r="D90" s="701"/>
      <c r="E90" s="701"/>
      <c r="F90" s="701"/>
      <c r="G90" s="701"/>
      <c r="H90" s="685"/>
      <c r="I90" s="685"/>
      <c r="J90" s="685"/>
      <c r="K90" s="685"/>
      <c r="L90" s="685"/>
    </row>
    <row r="91" spans="1:12" ht="15">
      <c r="A91" s="700"/>
      <c r="B91" s="685"/>
      <c r="C91" s="701"/>
      <c r="D91" s="701"/>
      <c r="E91" s="701"/>
      <c r="F91" s="701"/>
      <c r="G91" s="701"/>
      <c r="H91" s="685"/>
      <c r="I91" s="685"/>
      <c r="J91" s="685"/>
      <c r="K91" s="685"/>
      <c r="L91" s="685"/>
    </row>
    <row r="92" spans="1:12" ht="15">
      <c r="A92" s="700"/>
      <c r="B92" s="685"/>
      <c r="C92" s="701"/>
      <c r="D92" s="701"/>
      <c r="E92" s="701"/>
      <c r="F92" s="701"/>
      <c r="G92" s="701"/>
      <c r="H92" s="685"/>
      <c r="I92" s="685"/>
      <c r="J92" s="685"/>
      <c r="K92" s="685"/>
      <c r="L92" s="685"/>
    </row>
    <row r="93" spans="1:12" ht="15">
      <c r="A93" s="700"/>
      <c r="B93" s="685"/>
      <c r="C93" s="701"/>
      <c r="D93" s="701"/>
      <c r="E93" s="701"/>
      <c r="F93" s="701"/>
      <c r="G93" s="701"/>
      <c r="H93" s="685"/>
      <c r="I93" s="685"/>
      <c r="J93" s="685"/>
      <c r="K93" s="685"/>
      <c r="L93" s="685"/>
    </row>
    <row r="94" spans="1:12" ht="15">
      <c r="A94" s="700"/>
      <c r="B94" s="685"/>
      <c r="C94" s="701"/>
      <c r="D94" s="701"/>
      <c r="E94" s="701"/>
      <c r="F94" s="701"/>
      <c r="G94" s="701"/>
      <c r="H94" s="685"/>
      <c r="I94" s="685"/>
      <c r="J94" s="685"/>
      <c r="K94" s="685"/>
      <c r="L94" s="685"/>
    </row>
    <row r="95" spans="1:12" ht="15">
      <c r="A95" s="700"/>
      <c r="B95" s="685"/>
      <c r="C95" s="701"/>
      <c r="D95" s="701"/>
      <c r="E95" s="701"/>
      <c r="F95" s="701"/>
      <c r="G95" s="701"/>
      <c r="H95" s="685"/>
      <c r="I95" s="685"/>
      <c r="J95" s="685"/>
      <c r="K95" s="685"/>
      <c r="L95" s="685"/>
    </row>
    <row r="96" spans="1:12" ht="15">
      <c r="A96" s="700"/>
      <c r="B96" s="685"/>
      <c r="C96" s="701"/>
      <c r="D96" s="701"/>
      <c r="E96" s="701"/>
      <c r="F96" s="701"/>
      <c r="G96" s="701"/>
      <c r="H96" s="685"/>
      <c r="I96" s="685"/>
      <c r="J96" s="685"/>
      <c r="K96" s="685"/>
      <c r="L96" s="685"/>
    </row>
    <row r="97" spans="1:12" ht="15">
      <c r="A97" s="700"/>
      <c r="B97" s="685"/>
      <c r="C97" s="701"/>
      <c r="D97" s="701"/>
      <c r="E97" s="701"/>
      <c r="F97" s="701"/>
      <c r="G97" s="701"/>
      <c r="H97" s="685"/>
      <c r="I97" s="685"/>
      <c r="J97" s="685"/>
      <c r="K97" s="685"/>
      <c r="L97" s="685"/>
    </row>
    <row r="98" spans="1:12" ht="15">
      <c r="A98" s="700"/>
      <c r="B98" s="685"/>
      <c r="C98" s="701"/>
      <c r="D98" s="701"/>
      <c r="E98" s="701"/>
      <c r="F98" s="701"/>
      <c r="G98" s="701"/>
      <c r="H98" s="685"/>
      <c r="I98" s="685"/>
      <c r="J98" s="685"/>
      <c r="K98" s="685"/>
      <c r="L98" s="685"/>
    </row>
    <row r="99" spans="1:12" ht="15">
      <c r="A99" s="700"/>
      <c r="B99" s="685"/>
      <c r="C99" s="701"/>
      <c r="D99" s="701"/>
      <c r="E99" s="701"/>
      <c r="F99" s="701"/>
      <c r="G99" s="701"/>
      <c r="H99" s="685"/>
      <c r="I99" s="685"/>
      <c r="J99" s="685"/>
      <c r="K99" s="685"/>
      <c r="L99" s="685"/>
    </row>
    <row r="100" spans="1:12" ht="15">
      <c r="A100" s="700"/>
      <c r="B100" s="685"/>
      <c r="C100" s="701"/>
      <c r="D100" s="701"/>
      <c r="E100" s="701"/>
      <c r="F100" s="701"/>
      <c r="G100" s="701"/>
      <c r="H100" s="685"/>
      <c r="I100" s="685"/>
      <c r="J100" s="685"/>
      <c r="K100" s="685"/>
      <c r="L100" s="685"/>
    </row>
    <row r="101" spans="1:12" ht="15">
      <c r="A101" s="700"/>
      <c r="B101" s="685"/>
      <c r="C101" s="701"/>
      <c r="D101" s="701"/>
      <c r="E101" s="701"/>
      <c r="F101" s="701"/>
      <c r="G101" s="701"/>
      <c r="H101" s="685"/>
      <c r="I101" s="685"/>
      <c r="J101" s="685"/>
      <c r="K101" s="685"/>
      <c r="L101" s="685"/>
    </row>
    <row r="102" spans="1:12" ht="15">
      <c r="A102" s="700"/>
      <c r="B102" s="685"/>
      <c r="C102" s="701"/>
      <c r="D102" s="701"/>
      <c r="E102" s="701"/>
      <c r="F102" s="701"/>
      <c r="G102" s="701"/>
      <c r="H102" s="685"/>
      <c r="I102" s="685"/>
      <c r="J102" s="685"/>
      <c r="K102" s="685"/>
      <c r="L102" s="685"/>
    </row>
    <row r="103" spans="1:12" ht="15">
      <c r="A103" s="700"/>
      <c r="B103" s="685"/>
      <c r="C103" s="701"/>
      <c r="D103" s="701"/>
      <c r="E103" s="701"/>
      <c r="F103" s="701"/>
      <c r="G103" s="701"/>
      <c r="H103" s="685"/>
      <c r="I103" s="685"/>
      <c r="J103" s="685"/>
      <c r="K103" s="685"/>
      <c r="L103" s="685"/>
    </row>
    <row r="104" spans="1:12" ht="15">
      <c r="A104" s="700"/>
      <c r="B104" s="685"/>
      <c r="C104" s="701"/>
      <c r="D104" s="701"/>
      <c r="E104" s="701"/>
      <c r="F104" s="701"/>
      <c r="G104" s="701"/>
      <c r="H104" s="685"/>
      <c r="I104" s="685"/>
      <c r="J104" s="685"/>
      <c r="K104" s="685"/>
      <c r="L104" s="685"/>
    </row>
    <row r="105" spans="1:12" ht="15">
      <c r="A105" s="700"/>
      <c r="B105" s="685"/>
      <c r="C105" s="701"/>
      <c r="D105" s="701"/>
      <c r="E105" s="701"/>
      <c r="F105" s="701"/>
      <c r="G105" s="701"/>
      <c r="H105" s="685"/>
      <c r="I105" s="685"/>
      <c r="J105" s="685"/>
      <c r="K105" s="685"/>
      <c r="L105" s="685"/>
    </row>
    <row r="106" spans="1:12" ht="15">
      <c r="A106" s="700"/>
      <c r="B106" s="685"/>
      <c r="C106" s="701"/>
      <c r="D106" s="701"/>
      <c r="E106" s="701"/>
      <c r="F106" s="701"/>
      <c r="G106" s="701"/>
      <c r="H106" s="685"/>
      <c r="I106" s="685"/>
      <c r="J106" s="685"/>
      <c r="K106" s="685"/>
      <c r="L106" s="685"/>
    </row>
    <row r="107" spans="3:7" ht="15">
      <c r="C107" s="40"/>
      <c r="D107" s="40"/>
      <c r="E107" s="40"/>
      <c r="F107" s="40"/>
      <c r="G107" s="40"/>
    </row>
    <row r="108" spans="3:7" ht="15">
      <c r="C108" s="40"/>
      <c r="D108" s="40"/>
      <c r="E108" s="40"/>
      <c r="F108" s="40"/>
      <c r="G108" s="40"/>
    </row>
    <row r="109" spans="3:7" ht="15">
      <c r="C109" s="40"/>
      <c r="D109" s="40"/>
      <c r="E109" s="40"/>
      <c r="F109" s="40"/>
      <c r="G109" s="40"/>
    </row>
    <row r="110" spans="3:7" ht="15">
      <c r="C110" s="40"/>
      <c r="D110" s="40"/>
      <c r="E110" s="40"/>
      <c r="F110" s="40"/>
      <c r="G110" s="40"/>
    </row>
    <row r="111" spans="3:7" ht="15">
      <c r="C111" s="40"/>
      <c r="D111" s="40"/>
      <c r="E111" s="40"/>
      <c r="F111" s="40"/>
      <c r="G111" s="40"/>
    </row>
    <row r="112" spans="3:7" ht="15">
      <c r="C112" s="40"/>
      <c r="D112" s="40"/>
      <c r="E112" s="40"/>
      <c r="F112" s="40"/>
      <c r="G112" s="40"/>
    </row>
    <row r="113" spans="3:7" ht="15">
      <c r="C113" s="40"/>
      <c r="D113" s="40"/>
      <c r="E113" s="40"/>
      <c r="F113" s="40"/>
      <c r="G113" s="40"/>
    </row>
    <row r="114" spans="3:7" ht="15">
      <c r="C114" s="40"/>
      <c r="D114" s="40"/>
      <c r="E114" s="40"/>
      <c r="F114" s="40"/>
      <c r="G114" s="40"/>
    </row>
    <row r="115" spans="3:7" ht="15">
      <c r="C115" s="40"/>
      <c r="D115" s="40"/>
      <c r="E115" s="40"/>
      <c r="F115" s="40"/>
      <c r="G115" s="40"/>
    </row>
    <row r="116" spans="3:7" ht="15">
      <c r="C116" s="40"/>
      <c r="D116" s="40"/>
      <c r="E116" s="40"/>
      <c r="F116" s="40"/>
      <c r="G116" s="40"/>
    </row>
    <row r="117" spans="3:7" ht="15">
      <c r="C117" s="40"/>
      <c r="D117" s="40"/>
      <c r="E117" s="40"/>
      <c r="F117" s="40"/>
      <c r="G117" s="40"/>
    </row>
    <row r="118" spans="3:7" ht="15">
      <c r="C118" s="40"/>
      <c r="D118" s="40"/>
      <c r="E118" s="40"/>
      <c r="F118" s="40"/>
      <c r="G118" s="40"/>
    </row>
    <row r="119" spans="3:7" ht="15">
      <c r="C119" s="40"/>
      <c r="D119" s="40"/>
      <c r="E119" s="40"/>
      <c r="F119" s="40"/>
      <c r="G119" s="40"/>
    </row>
    <row r="120" spans="3:7" ht="15">
      <c r="C120" s="40"/>
      <c r="D120" s="40"/>
      <c r="E120" s="40"/>
      <c r="F120" s="40"/>
      <c r="G120" s="40"/>
    </row>
    <row r="121" spans="3:7" ht="15">
      <c r="C121" s="40"/>
      <c r="D121" s="40"/>
      <c r="E121" s="40"/>
      <c r="F121" s="40"/>
      <c r="G121" s="40"/>
    </row>
    <row r="122" spans="3:7" ht="15">
      <c r="C122" s="40"/>
      <c r="D122" s="40"/>
      <c r="E122" s="40"/>
      <c r="F122" s="40"/>
      <c r="G122" s="40"/>
    </row>
    <row r="123" spans="3:7" ht="15">
      <c r="C123" s="40"/>
      <c r="D123" s="40"/>
      <c r="E123" s="40"/>
      <c r="F123" s="40"/>
      <c r="G123" s="40"/>
    </row>
    <row r="124" spans="3:7" ht="15">
      <c r="C124" s="40"/>
      <c r="D124" s="40"/>
      <c r="E124" s="40"/>
      <c r="F124" s="40"/>
      <c r="G124" s="40"/>
    </row>
    <row r="125" spans="3:7" ht="15">
      <c r="C125" s="40"/>
      <c r="D125" s="40"/>
      <c r="E125" s="40"/>
      <c r="F125" s="40"/>
      <c r="G125" s="40"/>
    </row>
    <row r="126" spans="3:7" ht="15">
      <c r="C126" s="40"/>
      <c r="D126" s="40"/>
      <c r="E126" s="40"/>
      <c r="F126" s="40"/>
      <c r="G126" s="40"/>
    </row>
    <row r="127" spans="3:7" ht="15">
      <c r="C127" s="40"/>
      <c r="D127" s="40"/>
      <c r="E127" s="40"/>
      <c r="F127" s="40"/>
      <c r="G127" s="40"/>
    </row>
    <row r="128" spans="3:7" ht="15">
      <c r="C128" s="40"/>
      <c r="D128" s="40"/>
      <c r="E128" s="40"/>
      <c r="F128" s="40"/>
      <c r="G128" s="40"/>
    </row>
    <row r="129" spans="3:7" ht="15">
      <c r="C129" s="40"/>
      <c r="D129" s="40"/>
      <c r="E129" s="40"/>
      <c r="F129" s="40"/>
      <c r="G129" s="40"/>
    </row>
    <row r="130" spans="3:7" ht="15">
      <c r="C130" s="40"/>
      <c r="D130" s="40"/>
      <c r="E130" s="40"/>
      <c r="F130" s="40"/>
      <c r="G130" s="40"/>
    </row>
    <row r="131" spans="3:7" ht="15">
      <c r="C131" s="40"/>
      <c r="D131" s="40"/>
      <c r="E131" s="40"/>
      <c r="F131" s="40"/>
      <c r="G131" s="40"/>
    </row>
    <row r="132" spans="3:7" ht="15">
      <c r="C132" s="40"/>
      <c r="D132" s="40"/>
      <c r="E132" s="40"/>
      <c r="F132" s="40"/>
      <c r="G132" s="40"/>
    </row>
    <row r="133" spans="3:7" ht="15">
      <c r="C133" s="40"/>
      <c r="D133" s="40"/>
      <c r="E133" s="40"/>
      <c r="F133" s="40"/>
      <c r="G133" s="40"/>
    </row>
    <row r="134" spans="3:7" ht="15">
      <c r="C134" s="40"/>
      <c r="D134" s="40"/>
      <c r="E134" s="40"/>
      <c r="F134" s="40"/>
      <c r="G134" s="40"/>
    </row>
    <row r="135" spans="3:7" ht="15">
      <c r="C135" s="40"/>
      <c r="D135" s="40"/>
      <c r="E135" s="40"/>
      <c r="F135" s="40"/>
      <c r="G135" s="40"/>
    </row>
    <row r="136" spans="3:7" ht="15">
      <c r="C136" s="40"/>
      <c r="D136" s="40"/>
      <c r="E136" s="40"/>
      <c r="F136" s="40"/>
      <c r="G136" s="40"/>
    </row>
    <row r="137" spans="3:7" ht="15">
      <c r="C137" s="40"/>
      <c r="D137" s="40"/>
      <c r="E137" s="40"/>
      <c r="F137" s="40"/>
      <c r="G137" s="40"/>
    </row>
    <row r="138" spans="3:7" ht="15">
      <c r="C138" s="40"/>
      <c r="D138" s="40"/>
      <c r="E138" s="40"/>
      <c r="F138" s="40"/>
      <c r="G138" s="40"/>
    </row>
    <row r="139" spans="3:7" ht="15">
      <c r="C139" s="40"/>
      <c r="D139" s="40"/>
      <c r="E139" s="40"/>
      <c r="F139" s="40"/>
      <c r="G139" s="40"/>
    </row>
    <row r="140" spans="3:7" ht="15">
      <c r="C140" s="40"/>
      <c r="D140" s="40"/>
      <c r="E140" s="40"/>
      <c r="F140" s="40"/>
      <c r="G140" s="40"/>
    </row>
    <row r="141" spans="3:7" ht="15">
      <c r="C141" s="40"/>
      <c r="D141" s="40"/>
      <c r="E141" s="40"/>
      <c r="F141" s="40"/>
      <c r="G141" s="40"/>
    </row>
    <row r="142" spans="3:7" ht="15">
      <c r="C142" s="40"/>
      <c r="D142" s="40"/>
      <c r="E142" s="40"/>
      <c r="F142" s="40"/>
      <c r="G142" s="40"/>
    </row>
    <row r="143" spans="3:7" ht="15">
      <c r="C143" s="40"/>
      <c r="D143" s="40"/>
      <c r="E143" s="40"/>
      <c r="F143" s="40"/>
      <c r="G143" s="40"/>
    </row>
    <row r="144" spans="3:7" ht="15">
      <c r="C144" s="40"/>
      <c r="D144" s="40"/>
      <c r="E144" s="40"/>
      <c r="F144" s="40"/>
      <c r="G144" s="40"/>
    </row>
    <row r="145" spans="3:7" ht="15">
      <c r="C145" s="40"/>
      <c r="D145" s="40"/>
      <c r="E145" s="40"/>
      <c r="F145" s="40"/>
      <c r="G145" s="40"/>
    </row>
    <row r="146" spans="3:7" ht="15">
      <c r="C146" s="40"/>
      <c r="D146" s="40"/>
      <c r="E146" s="40"/>
      <c r="F146" s="40"/>
      <c r="G146" s="40"/>
    </row>
    <row r="147" spans="3:7" ht="15">
      <c r="C147" s="40"/>
      <c r="D147" s="40"/>
      <c r="E147" s="40"/>
      <c r="F147" s="40"/>
      <c r="G147" s="40"/>
    </row>
    <row r="148" spans="3:7" ht="15">
      <c r="C148" s="40"/>
      <c r="D148" s="40"/>
      <c r="E148" s="40"/>
      <c r="F148" s="40"/>
      <c r="G148" s="40"/>
    </row>
    <row r="149" spans="3:7" ht="15">
      <c r="C149" s="40"/>
      <c r="D149" s="40"/>
      <c r="E149" s="40"/>
      <c r="F149" s="40"/>
      <c r="G149" s="40"/>
    </row>
    <row r="150" spans="3:7" ht="15">
      <c r="C150" s="40"/>
      <c r="D150" s="40"/>
      <c r="E150" s="40"/>
      <c r="F150" s="40"/>
      <c r="G150" s="40"/>
    </row>
    <row r="151" spans="3:7" ht="15">
      <c r="C151" s="40"/>
      <c r="D151" s="40"/>
      <c r="E151" s="40"/>
      <c r="F151" s="40"/>
      <c r="G151" s="40"/>
    </row>
    <row r="152" spans="3:7" ht="15">
      <c r="C152" s="40"/>
      <c r="D152" s="40"/>
      <c r="E152" s="40"/>
      <c r="F152" s="40"/>
      <c r="G152" s="40"/>
    </row>
    <row r="153" spans="3:7" ht="15">
      <c r="C153" s="40"/>
      <c r="D153" s="40"/>
      <c r="E153" s="40"/>
      <c r="F153" s="40"/>
      <c r="G153" s="40"/>
    </row>
    <row r="154" spans="3:7" ht="15">
      <c r="C154" s="40"/>
      <c r="D154" s="40"/>
      <c r="E154" s="40"/>
      <c r="F154" s="40"/>
      <c r="G154" s="40"/>
    </row>
    <row r="155" spans="3:7" ht="15">
      <c r="C155" s="40"/>
      <c r="D155" s="40"/>
      <c r="E155" s="40"/>
      <c r="F155" s="40"/>
      <c r="G155" s="40"/>
    </row>
    <row r="156" spans="3:7" ht="15">
      <c r="C156" s="40"/>
      <c r="D156" s="40"/>
      <c r="E156" s="40"/>
      <c r="F156" s="40"/>
      <c r="G156" s="40"/>
    </row>
    <row r="157" spans="3:7" ht="15">
      <c r="C157" s="40"/>
      <c r="D157" s="40"/>
      <c r="E157" s="40"/>
      <c r="F157" s="40"/>
      <c r="G157" s="40"/>
    </row>
    <row r="158" spans="3:7" ht="15">
      <c r="C158" s="40"/>
      <c r="D158" s="40"/>
      <c r="E158" s="40"/>
      <c r="F158" s="40"/>
      <c r="G158" s="40"/>
    </row>
    <row r="159" spans="3:7" ht="15">
      <c r="C159" s="40"/>
      <c r="D159" s="40"/>
      <c r="E159" s="40"/>
      <c r="F159" s="40"/>
      <c r="G159" s="40"/>
    </row>
    <row r="160" spans="3:7" ht="15">
      <c r="C160" s="40"/>
      <c r="D160" s="40"/>
      <c r="E160" s="40"/>
      <c r="F160" s="40"/>
      <c r="G160" s="40"/>
    </row>
    <row r="161" spans="3:7" ht="15">
      <c r="C161" s="40"/>
      <c r="D161" s="40"/>
      <c r="E161" s="40"/>
      <c r="F161" s="40"/>
      <c r="G161" s="40"/>
    </row>
    <row r="162" spans="3:7" ht="15">
      <c r="C162" s="40"/>
      <c r="D162" s="40"/>
      <c r="E162" s="40"/>
      <c r="F162" s="40"/>
      <c r="G162" s="40"/>
    </row>
    <row r="163" spans="3:7" ht="15">
      <c r="C163" s="40"/>
      <c r="D163" s="40"/>
      <c r="E163" s="40"/>
      <c r="F163" s="40"/>
      <c r="G163" s="40"/>
    </row>
    <row r="164" spans="3:7" ht="15">
      <c r="C164" s="40"/>
      <c r="D164" s="40"/>
      <c r="E164" s="40"/>
      <c r="F164" s="40"/>
      <c r="G164" s="40"/>
    </row>
    <row r="165" spans="3:7" ht="15">
      <c r="C165" s="40"/>
      <c r="D165" s="40"/>
      <c r="E165" s="40"/>
      <c r="F165" s="40"/>
      <c r="G165" s="40"/>
    </row>
    <row r="166" spans="3:7" ht="15">
      <c r="C166" s="40"/>
      <c r="D166" s="40"/>
      <c r="E166" s="40"/>
      <c r="F166" s="40"/>
      <c r="G166" s="40"/>
    </row>
    <row r="167" spans="3:7" ht="15">
      <c r="C167" s="40"/>
      <c r="D167" s="40"/>
      <c r="E167" s="40"/>
      <c r="F167" s="40"/>
      <c r="G167" s="40"/>
    </row>
    <row r="168" spans="3:7" ht="15">
      <c r="C168" s="40"/>
      <c r="D168" s="40"/>
      <c r="E168" s="40"/>
      <c r="F168" s="40"/>
      <c r="G168" s="40"/>
    </row>
    <row r="169" spans="3:7" ht="15">
      <c r="C169" s="40"/>
      <c r="D169" s="40"/>
      <c r="E169" s="40"/>
      <c r="F169" s="40"/>
      <c r="G169" s="40"/>
    </row>
    <row r="170" spans="3:7" ht="15">
      <c r="C170" s="40"/>
      <c r="D170" s="40"/>
      <c r="E170" s="40"/>
      <c r="F170" s="40"/>
      <c r="G170" s="40"/>
    </row>
    <row r="171" spans="3:7" ht="15">
      <c r="C171" s="40"/>
      <c r="D171" s="40"/>
      <c r="E171" s="40"/>
      <c r="F171" s="40"/>
      <c r="G171" s="40"/>
    </row>
    <row r="172" spans="3:7" ht="15">
      <c r="C172" s="40"/>
      <c r="D172" s="40"/>
      <c r="E172" s="40"/>
      <c r="F172" s="40"/>
      <c r="G172" s="40"/>
    </row>
    <row r="173" spans="3:7" ht="15">
      <c r="C173" s="40"/>
      <c r="D173" s="40"/>
      <c r="E173" s="40"/>
      <c r="F173" s="40"/>
      <c r="G173" s="40"/>
    </row>
    <row r="174" spans="3:7" ht="15">
      <c r="C174" s="40"/>
      <c r="D174" s="40"/>
      <c r="E174" s="40"/>
      <c r="F174" s="40"/>
      <c r="G174" s="40"/>
    </row>
    <row r="175" spans="3:7" ht="15">
      <c r="C175" s="40"/>
      <c r="D175" s="40"/>
      <c r="E175" s="40"/>
      <c r="F175" s="40"/>
      <c r="G175" s="40"/>
    </row>
    <row r="176" spans="3:7" ht="15">
      <c r="C176" s="40"/>
      <c r="D176" s="40"/>
      <c r="E176" s="40"/>
      <c r="F176" s="40"/>
      <c r="G176" s="40"/>
    </row>
    <row r="177" spans="3:7" ht="15">
      <c r="C177" s="40"/>
      <c r="D177" s="40"/>
      <c r="E177" s="40"/>
      <c r="F177" s="40"/>
      <c r="G177" s="40"/>
    </row>
    <row r="178" spans="3:7" ht="15">
      <c r="C178" s="40"/>
      <c r="D178" s="40"/>
      <c r="E178" s="40"/>
      <c r="F178" s="40"/>
      <c r="G178" s="40"/>
    </row>
    <row r="179" spans="3:7" ht="15">
      <c r="C179" s="40"/>
      <c r="D179" s="40"/>
      <c r="E179" s="40"/>
      <c r="F179" s="40"/>
      <c r="G179" s="40"/>
    </row>
    <row r="180" spans="3:7" ht="15">
      <c r="C180" s="40"/>
      <c r="D180" s="40"/>
      <c r="E180" s="40"/>
      <c r="F180" s="40"/>
      <c r="G180" s="40"/>
    </row>
    <row r="181" spans="3:7" ht="15">
      <c r="C181" s="40"/>
      <c r="D181" s="40"/>
      <c r="E181" s="40"/>
      <c r="F181" s="40"/>
      <c r="G181" s="40"/>
    </row>
    <row r="182" spans="3:7" ht="15">
      <c r="C182" s="40"/>
      <c r="D182" s="40"/>
      <c r="E182" s="40"/>
      <c r="F182" s="40"/>
      <c r="G182" s="40"/>
    </row>
    <row r="183" spans="3:7" ht="15">
      <c r="C183" s="40"/>
      <c r="D183" s="40"/>
      <c r="E183" s="40"/>
      <c r="F183" s="40"/>
      <c r="G183" s="40"/>
    </row>
    <row r="184" spans="3:7" ht="15">
      <c r="C184" s="40"/>
      <c r="D184" s="40"/>
      <c r="E184" s="40"/>
      <c r="F184" s="40"/>
      <c r="G184" s="40"/>
    </row>
    <row r="185" spans="3:7" ht="15">
      <c r="C185" s="40"/>
      <c r="D185" s="40"/>
      <c r="E185" s="40"/>
      <c r="F185" s="40"/>
      <c r="G185" s="40"/>
    </row>
    <row r="186" spans="3:7" ht="15">
      <c r="C186" s="40"/>
      <c r="D186" s="40"/>
      <c r="E186" s="40"/>
      <c r="F186" s="40"/>
      <c r="G186" s="40"/>
    </row>
    <row r="187" spans="3:7" ht="15">
      <c r="C187" s="40"/>
      <c r="D187" s="40"/>
      <c r="E187" s="40"/>
      <c r="F187" s="40"/>
      <c r="G187" s="40"/>
    </row>
    <row r="188" spans="3:7" ht="15">
      <c r="C188" s="40"/>
      <c r="D188" s="40"/>
      <c r="E188" s="40"/>
      <c r="F188" s="40"/>
      <c r="G188" s="40"/>
    </row>
    <row r="189" spans="3:7" ht="15">
      <c r="C189" s="40"/>
      <c r="D189" s="40"/>
      <c r="E189" s="40"/>
      <c r="F189" s="40"/>
      <c r="G189" s="40"/>
    </row>
    <row r="190" spans="3:7" ht="15">
      <c r="C190" s="40"/>
      <c r="D190" s="40"/>
      <c r="E190" s="40"/>
      <c r="F190" s="40"/>
      <c r="G190" s="40"/>
    </row>
    <row r="191" spans="3:7" ht="15">
      <c r="C191" s="40"/>
      <c r="D191" s="40"/>
      <c r="E191" s="40"/>
      <c r="F191" s="40"/>
      <c r="G191" s="40"/>
    </row>
    <row r="192" spans="3:7" ht="15">
      <c r="C192" s="40"/>
      <c r="D192" s="40"/>
      <c r="E192" s="40"/>
      <c r="F192" s="40"/>
      <c r="G192" s="40"/>
    </row>
    <row r="193" spans="3:7" ht="15">
      <c r="C193" s="40"/>
      <c r="D193" s="40"/>
      <c r="E193" s="40"/>
      <c r="F193" s="40"/>
      <c r="G193" s="40"/>
    </row>
    <row r="194" spans="3:7" ht="15">
      <c r="C194" s="40"/>
      <c r="D194" s="40"/>
      <c r="E194" s="40"/>
      <c r="F194" s="40"/>
      <c r="G194" s="40"/>
    </row>
    <row r="195" spans="3:7" ht="15">
      <c r="C195" s="40"/>
      <c r="D195" s="40"/>
      <c r="E195" s="40"/>
      <c r="F195" s="40"/>
      <c r="G195" s="40"/>
    </row>
    <row r="196" spans="3:7" ht="15">
      <c r="C196" s="40"/>
      <c r="D196" s="40"/>
      <c r="E196" s="40"/>
      <c r="F196" s="40"/>
      <c r="G196" s="40"/>
    </row>
    <row r="197" spans="3:7" ht="15">
      <c r="C197" s="40"/>
      <c r="D197" s="40"/>
      <c r="E197" s="40"/>
      <c r="F197" s="40"/>
      <c r="G197" s="40"/>
    </row>
    <row r="198" spans="3:7" ht="15">
      <c r="C198" s="40"/>
      <c r="D198" s="40"/>
      <c r="E198" s="40"/>
      <c r="F198" s="40"/>
      <c r="G198" s="40"/>
    </row>
    <row r="199" spans="3:7" ht="15">
      <c r="C199" s="40"/>
      <c r="D199" s="40"/>
      <c r="E199" s="40"/>
      <c r="F199" s="40"/>
      <c r="G199" s="40"/>
    </row>
    <row r="200" spans="3:7" ht="15">
      <c r="C200" s="40"/>
      <c r="D200" s="40"/>
      <c r="E200" s="40"/>
      <c r="F200" s="40"/>
      <c r="G200" s="40"/>
    </row>
    <row r="201" spans="3:7" ht="15">
      <c r="C201" s="40"/>
      <c r="D201" s="40"/>
      <c r="E201" s="40"/>
      <c r="F201" s="40"/>
      <c r="G201" s="40"/>
    </row>
    <row r="202" spans="3:7" ht="15">
      <c r="C202" s="40"/>
      <c r="D202" s="40"/>
      <c r="E202" s="40"/>
      <c r="F202" s="40"/>
      <c r="G202" s="40"/>
    </row>
    <row r="203" spans="3:7" ht="15">
      <c r="C203" s="40"/>
      <c r="D203" s="40"/>
      <c r="E203" s="40"/>
      <c r="F203" s="40"/>
      <c r="G203" s="40"/>
    </row>
    <row r="204" spans="3:7" ht="15">
      <c r="C204" s="40"/>
      <c r="D204" s="40"/>
      <c r="E204" s="40"/>
      <c r="F204" s="40"/>
      <c r="G204" s="40"/>
    </row>
    <row r="205" spans="3:7" ht="15">
      <c r="C205" s="40"/>
      <c r="D205" s="40"/>
      <c r="E205" s="40"/>
      <c r="F205" s="40"/>
      <c r="G205" s="40"/>
    </row>
    <row r="206" spans="3:7" ht="15">
      <c r="C206" s="40"/>
      <c r="D206" s="40"/>
      <c r="E206" s="40"/>
      <c r="F206" s="40"/>
      <c r="G206" s="40"/>
    </row>
    <row r="207" spans="3:7" ht="15">
      <c r="C207" s="40"/>
      <c r="D207" s="40"/>
      <c r="E207" s="40"/>
      <c r="F207" s="40"/>
      <c r="G207" s="40"/>
    </row>
    <row r="208" spans="3:7" ht="15">
      <c r="C208" s="40"/>
      <c r="D208" s="40"/>
      <c r="E208" s="40"/>
      <c r="F208" s="40"/>
      <c r="G208" s="40"/>
    </row>
    <row r="209" spans="3:7" ht="15">
      <c r="C209" s="40"/>
      <c r="D209" s="40"/>
      <c r="E209" s="40"/>
      <c r="F209" s="40"/>
      <c r="G209" s="40"/>
    </row>
    <row r="210" spans="3:7" ht="15">
      <c r="C210" s="40"/>
      <c r="D210" s="40"/>
      <c r="E210" s="40"/>
      <c r="F210" s="40"/>
      <c r="G210" s="40"/>
    </row>
    <row r="211" spans="3:7" ht="15">
      <c r="C211" s="40"/>
      <c r="D211" s="40"/>
      <c r="E211" s="40"/>
      <c r="F211" s="40"/>
      <c r="G211" s="40"/>
    </row>
    <row r="212" spans="3:7" ht="15">
      <c r="C212" s="40"/>
      <c r="D212" s="40"/>
      <c r="E212" s="40"/>
      <c r="F212" s="40"/>
      <c r="G212" s="40"/>
    </row>
    <row r="213" spans="3:7" ht="15">
      <c r="C213" s="40"/>
      <c r="D213" s="40"/>
      <c r="E213" s="40"/>
      <c r="F213" s="40"/>
      <c r="G213" s="40"/>
    </row>
    <row r="214" spans="3:7" ht="15">
      <c r="C214" s="40"/>
      <c r="D214" s="40"/>
      <c r="E214" s="40"/>
      <c r="F214" s="40"/>
      <c r="G214" s="40"/>
    </row>
    <row r="215" spans="3:7" ht="15">
      <c r="C215" s="40"/>
      <c r="D215" s="40"/>
      <c r="E215" s="40"/>
      <c r="F215" s="40"/>
      <c r="G215" s="40"/>
    </row>
    <row r="216" spans="3:7" ht="15">
      <c r="C216" s="40"/>
      <c r="D216" s="40"/>
      <c r="E216" s="40"/>
      <c r="F216" s="40"/>
      <c r="G216" s="40"/>
    </row>
    <row r="217" spans="3:7" ht="15">
      <c r="C217" s="40"/>
      <c r="D217" s="40"/>
      <c r="E217" s="40"/>
      <c r="F217" s="40"/>
      <c r="G217" s="40"/>
    </row>
    <row r="218" spans="3:7" ht="15">
      <c r="C218" s="40"/>
      <c r="D218" s="40"/>
      <c r="E218" s="40"/>
      <c r="F218" s="40"/>
      <c r="G218" s="40"/>
    </row>
    <row r="219" spans="3:7" ht="15">
      <c r="C219" s="40"/>
      <c r="D219" s="40"/>
      <c r="E219" s="40"/>
      <c r="F219" s="40"/>
      <c r="G219" s="40"/>
    </row>
    <row r="220" spans="3:7" ht="15">
      <c r="C220" s="40"/>
      <c r="D220" s="40"/>
      <c r="E220" s="40"/>
      <c r="F220" s="40"/>
      <c r="G220" s="40"/>
    </row>
    <row r="221" spans="3:7" ht="15">
      <c r="C221" s="40"/>
      <c r="D221" s="40"/>
      <c r="E221" s="40"/>
      <c r="F221" s="40"/>
      <c r="G221" s="40"/>
    </row>
    <row r="222" spans="3:7" ht="15">
      <c r="C222" s="40"/>
      <c r="D222" s="40"/>
      <c r="E222" s="40"/>
      <c r="F222" s="40"/>
      <c r="G222" s="40"/>
    </row>
    <row r="223" spans="3:7" ht="15">
      <c r="C223" s="40"/>
      <c r="D223" s="40"/>
      <c r="E223" s="40"/>
      <c r="F223" s="40"/>
      <c r="G223" s="40"/>
    </row>
    <row r="224" spans="3:7" ht="15">
      <c r="C224" s="40"/>
      <c r="D224" s="40"/>
      <c r="E224" s="40"/>
      <c r="F224" s="40"/>
      <c r="G224" s="40"/>
    </row>
    <row r="225" spans="3:7" ht="15">
      <c r="C225" s="40"/>
      <c r="D225" s="40"/>
      <c r="E225" s="40"/>
      <c r="F225" s="40"/>
      <c r="G225" s="40"/>
    </row>
    <row r="226" spans="3:7" ht="15">
      <c r="C226" s="40"/>
      <c r="D226" s="40"/>
      <c r="E226" s="40"/>
      <c r="F226" s="40"/>
      <c r="G226" s="40"/>
    </row>
    <row r="227" spans="3:7" ht="15">
      <c r="C227" s="40"/>
      <c r="D227" s="40"/>
      <c r="E227" s="40"/>
      <c r="F227" s="40"/>
      <c r="G227" s="40"/>
    </row>
    <row r="228" spans="3:7" ht="15">
      <c r="C228" s="40"/>
      <c r="D228" s="40"/>
      <c r="E228" s="40"/>
      <c r="F228" s="40"/>
      <c r="G228" s="40"/>
    </row>
    <row r="229" spans="3:7" ht="15">
      <c r="C229" s="40"/>
      <c r="D229" s="40"/>
      <c r="E229" s="40"/>
      <c r="F229" s="40"/>
      <c r="G229" s="40"/>
    </row>
    <row r="230" spans="3:7" ht="15">
      <c r="C230" s="40"/>
      <c r="D230" s="40"/>
      <c r="E230" s="40"/>
      <c r="F230" s="40"/>
      <c r="G230" s="40"/>
    </row>
    <row r="231" spans="3:7" ht="15">
      <c r="C231" s="40"/>
      <c r="D231" s="40"/>
      <c r="E231" s="40"/>
      <c r="F231" s="40"/>
      <c r="G231" s="40"/>
    </row>
    <row r="232" spans="3:7" ht="15">
      <c r="C232" s="40"/>
      <c r="D232" s="40"/>
      <c r="E232" s="40"/>
      <c r="F232" s="40"/>
      <c r="G232" s="40"/>
    </row>
    <row r="233" spans="3:7" ht="15">
      <c r="C233" s="40"/>
      <c r="D233" s="40"/>
      <c r="E233" s="40"/>
      <c r="F233" s="40"/>
      <c r="G233" s="40"/>
    </row>
    <row r="234" spans="3:7" ht="15">
      <c r="C234" s="40"/>
      <c r="D234" s="40"/>
      <c r="E234" s="40"/>
      <c r="F234" s="40"/>
      <c r="G234" s="40"/>
    </row>
    <row r="235" spans="3:7" ht="15">
      <c r="C235" s="40"/>
      <c r="D235" s="40"/>
      <c r="E235" s="40"/>
      <c r="F235" s="40"/>
      <c r="G235" s="40"/>
    </row>
    <row r="236" spans="3:7" ht="15">
      <c r="C236" s="40"/>
      <c r="D236" s="40"/>
      <c r="E236" s="40"/>
      <c r="F236" s="40"/>
      <c r="G236" s="40"/>
    </row>
    <row r="237" spans="3:7" ht="15">
      <c r="C237" s="40"/>
      <c r="D237" s="40"/>
      <c r="E237" s="40"/>
      <c r="F237" s="40"/>
      <c r="G237" s="40"/>
    </row>
    <row r="238" spans="3:7" ht="15">
      <c r="C238" s="40"/>
      <c r="D238" s="40"/>
      <c r="E238" s="40"/>
      <c r="F238" s="40"/>
      <c r="G238" s="40"/>
    </row>
    <row r="239" spans="3:7" ht="15">
      <c r="C239" s="40"/>
      <c r="D239" s="40"/>
      <c r="E239" s="40"/>
      <c r="F239" s="40"/>
      <c r="G239" s="40"/>
    </row>
    <row r="240" spans="3:7" ht="15">
      <c r="C240" s="40"/>
      <c r="D240" s="40"/>
      <c r="E240" s="40"/>
      <c r="F240" s="40"/>
      <c r="G240" s="40"/>
    </row>
    <row r="241" spans="3:7" ht="15">
      <c r="C241" s="40"/>
      <c r="D241" s="40"/>
      <c r="E241" s="40"/>
      <c r="F241" s="40"/>
      <c r="G241" s="40"/>
    </row>
    <row r="242" spans="3:7" ht="15">
      <c r="C242" s="40"/>
      <c r="D242" s="40"/>
      <c r="E242" s="40"/>
      <c r="F242" s="40"/>
      <c r="G242" s="40"/>
    </row>
    <row r="243" spans="3:7" ht="15">
      <c r="C243" s="40"/>
      <c r="D243" s="40"/>
      <c r="E243" s="40"/>
      <c r="F243" s="40"/>
      <c r="G243" s="40"/>
    </row>
    <row r="244" spans="3:7" ht="15">
      <c r="C244" s="40"/>
      <c r="D244" s="40"/>
      <c r="E244" s="40"/>
      <c r="F244" s="40"/>
      <c r="G244" s="40"/>
    </row>
    <row r="245" spans="3:7" ht="15">
      <c r="C245" s="40"/>
      <c r="D245" s="40"/>
      <c r="E245" s="40"/>
      <c r="F245" s="40"/>
      <c r="G245" s="40"/>
    </row>
    <row r="246" spans="3:7" ht="15">
      <c r="C246" s="40"/>
      <c r="D246" s="40"/>
      <c r="E246" s="40"/>
      <c r="F246" s="40"/>
      <c r="G246" s="40"/>
    </row>
    <row r="247" spans="3:7" ht="15">
      <c r="C247" s="40"/>
      <c r="D247" s="40"/>
      <c r="E247" s="40"/>
      <c r="F247" s="40"/>
      <c r="G247" s="40"/>
    </row>
    <row r="248" spans="3:7" ht="15">
      <c r="C248" s="40"/>
      <c r="D248" s="40"/>
      <c r="E248" s="40"/>
      <c r="F248" s="40"/>
      <c r="G248" s="40"/>
    </row>
    <row r="249" spans="3:7" ht="15">
      <c r="C249" s="40"/>
      <c r="D249" s="40"/>
      <c r="E249" s="40"/>
      <c r="F249" s="40"/>
      <c r="G249" s="40"/>
    </row>
    <row r="250" spans="3:7" ht="15">
      <c r="C250" s="40"/>
      <c r="D250" s="40"/>
      <c r="E250" s="40"/>
      <c r="F250" s="40"/>
      <c r="G250" s="40"/>
    </row>
    <row r="251" spans="3:7" ht="15">
      <c r="C251" s="40"/>
      <c r="D251" s="40"/>
      <c r="E251" s="40"/>
      <c r="F251" s="40"/>
      <c r="G251" s="40"/>
    </row>
    <row r="252" spans="3:7" ht="15">
      <c r="C252" s="40"/>
      <c r="D252" s="40"/>
      <c r="E252" s="40"/>
      <c r="F252" s="40"/>
      <c r="G252" s="40"/>
    </row>
    <row r="253" spans="3:7" ht="15">
      <c r="C253" s="40"/>
      <c r="D253" s="40"/>
      <c r="E253" s="40"/>
      <c r="F253" s="40"/>
      <c r="G253" s="40"/>
    </row>
    <row r="254" spans="3:7" ht="15">
      <c r="C254" s="40"/>
      <c r="D254" s="40"/>
      <c r="E254" s="40"/>
      <c r="F254" s="40"/>
      <c r="G254" s="40"/>
    </row>
    <row r="255" spans="3:7" ht="15">
      <c r="C255" s="40"/>
      <c r="D255" s="40"/>
      <c r="E255" s="40"/>
      <c r="F255" s="40"/>
      <c r="G255" s="40"/>
    </row>
    <row r="256" spans="3:7" ht="15">
      <c r="C256" s="40"/>
      <c r="D256" s="40"/>
      <c r="E256" s="40"/>
      <c r="F256" s="40"/>
      <c r="G256" s="40"/>
    </row>
    <row r="257" spans="3:7" ht="15">
      <c r="C257" s="40"/>
      <c r="D257" s="40"/>
      <c r="E257" s="40"/>
      <c r="F257" s="40"/>
      <c r="G257" s="40"/>
    </row>
    <row r="258" spans="3:7" ht="15">
      <c r="C258" s="40"/>
      <c r="D258" s="40"/>
      <c r="E258" s="40"/>
      <c r="F258" s="40"/>
      <c r="G258" s="40"/>
    </row>
    <row r="259" spans="3:7" ht="15">
      <c r="C259" s="40"/>
      <c r="D259" s="40"/>
      <c r="E259" s="40"/>
      <c r="F259" s="40"/>
      <c r="G259" s="40"/>
    </row>
    <row r="260" spans="3:7" ht="15">
      <c r="C260" s="40"/>
      <c r="D260" s="40"/>
      <c r="E260" s="40"/>
      <c r="F260" s="40"/>
      <c r="G260" s="40"/>
    </row>
    <row r="261" spans="3:7" ht="15">
      <c r="C261" s="40"/>
      <c r="D261" s="40"/>
      <c r="E261" s="40"/>
      <c r="F261" s="40"/>
      <c r="G261" s="40"/>
    </row>
    <row r="262" spans="3:7" ht="15">
      <c r="C262" s="40"/>
      <c r="D262" s="40"/>
      <c r="E262" s="40"/>
      <c r="F262" s="40"/>
      <c r="G262" s="40"/>
    </row>
    <row r="263" spans="3:7" ht="15">
      <c r="C263" s="40"/>
      <c r="D263" s="40"/>
      <c r="E263" s="40"/>
      <c r="F263" s="40"/>
      <c r="G263" s="40"/>
    </row>
    <row r="264" spans="3:7" ht="15">
      <c r="C264" s="40"/>
      <c r="D264" s="40"/>
      <c r="E264" s="40"/>
      <c r="F264" s="40"/>
      <c r="G264" s="40"/>
    </row>
    <row r="265" spans="3:7" ht="15">
      <c r="C265" s="40"/>
      <c r="D265" s="40"/>
      <c r="E265" s="40"/>
      <c r="F265" s="40"/>
      <c r="G265" s="40"/>
    </row>
    <row r="266" spans="3:7" ht="15">
      <c r="C266" s="40"/>
      <c r="D266" s="40"/>
      <c r="E266" s="40"/>
      <c r="F266" s="40"/>
      <c r="G266" s="40"/>
    </row>
    <row r="267" spans="3:7" ht="15">
      <c r="C267" s="40"/>
      <c r="D267" s="40"/>
      <c r="E267" s="40"/>
      <c r="F267" s="40"/>
      <c r="G267" s="40"/>
    </row>
    <row r="268" spans="3:7" ht="15">
      <c r="C268" s="40"/>
      <c r="D268" s="40"/>
      <c r="E268" s="40"/>
      <c r="F268" s="40"/>
      <c r="G268" s="40"/>
    </row>
    <row r="269" spans="3:7" ht="15">
      <c r="C269" s="40"/>
      <c r="D269" s="40"/>
      <c r="E269" s="40"/>
      <c r="F269" s="40"/>
      <c r="G269" s="40"/>
    </row>
    <row r="270" spans="3:7" ht="15">
      <c r="C270" s="40"/>
      <c r="D270" s="40"/>
      <c r="E270" s="40"/>
      <c r="F270" s="40"/>
      <c r="G270" s="40"/>
    </row>
    <row r="271" spans="3:7" ht="15">
      <c r="C271" s="40"/>
      <c r="D271" s="40"/>
      <c r="E271" s="40"/>
      <c r="F271" s="40"/>
      <c r="G271" s="40"/>
    </row>
    <row r="272" spans="3:7" ht="15">
      <c r="C272" s="40"/>
      <c r="D272" s="40"/>
      <c r="E272" s="40"/>
      <c r="F272" s="40"/>
      <c r="G272" s="40"/>
    </row>
    <row r="273" spans="3:7" ht="15">
      <c r="C273" s="40"/>
      <c r="D273" s="40"/>
      <c r="E273" s="40"/>
      <c r="F273" s="40"/>
      <c r="G273" s="40"/>
    </row>
    <row r="274" spans="3:7" ht="15">
      <c r="C274" s="40"/>
      <c r="D274" s="40"/>
      <c r="E274" s="40"/>
      <c r="F274" s="40"/>
      <c r="G274" s="40"/>
    </row>
    <row r="275" spans="3:7" ht="15">
      <c r="C275" s="40"/>
      <c r="D275" s="40"/>
      <c r="E275" s="40"/>
      <c r="F275" s="40"/>
      <c r="G275" s="40"/>
    </row>
    <row r="276" spans="3:7" ht="15">
      <c r="C276" s="40"/>
      <c r="D276" s="40"/>
      <c r="E276" s="40"/>
      <c r="F276" s="40"/>
      <c r="G276" s="40"/>
    </row>
    <row r="277" spans="3:7" ht="15">
      <c r="C277" s="40"/>
      <c r="D277" s="40"/>
      <c r="E277" s="40"/>
      <c r="F277" s="40"/>
      <c r="G277" s="40"/>
    </row>
    <row r="278" spans="3:7" ht="15">
      <c r="C278" s="40"/>
      <c r="D278" s="40"/>
      <c r="E278" s="40"/>
      <c r="F278" s="40"/>
      <c r="G278" s="40"/>
    </row>
    <row r="279" spans="3:7" ht="15">
      <c r="C279" s="40"/>
      <c r="D279" s="40"/>
      <c r="E279" s="40"/>
      <c r="F279" s="40"/>
      <c r="G279" s="40"/>
    </row>
    <row r="280" spans="3:7" ht="15">
      <c r="C280" s="40"/>
      <c r="D280" s="40"/>
      <c r="E280" s="40"/>
      <c r="F280" s="40"/>
      <c r="G280" s="40"/>
    </row>
    <row r="281" spans="3:7" ht="15">
      <c r="C281" s="40"/>
      <c r="D281" s="40"/>
      <c r="E281" s="40"/>
      <c r="F281" s="40"/>
      <c r="G281" s="40"/>
    </row>
    <row r="282" spans="3:7" ht="15">
      <c r="C282" s="40"/>
      <c r="D282" s="40"/>
      <c r="E282" s="40"/>
      <c r="F282" s="40"/>
      <c r="G282" s="40"/>
    </row>
    <row r="283" spans="3:7" ht="15">
      <c r="C283" s="40"/>
      <c r="D283" s="40"/>
      <c r="E283" s="40"/>
      <c r="F283" s="40"/>
      <c r="G283" s="40"/>
    </row>
    <row r="284" spans="3:7" ht="15">
      <c r="C284" s="40"/>
      <c r="D284" s="40"/>
      <c r="E284" s="40"/>
      <c r="F284" s="40"/>
      <c r="G284" s="40"/>
    </row>
    <row r="285" spans="3:7" ht="15">
      <c r="C285" s="40"/>
      <c r="D285" s="40"/>
      <c r="E285" s="40"/>
      <c r="F285" s="40"/>
      <c r="G285" s="40"/>
    </row>
    <row r="286" spans="3:7" ht="15">
      <c r="C286" s="40"/>
      <c r="D286" s="40"/>
      <c r="E286" s="40"/>
      <c r="F286" s="40"/>
      <c r="G286" s="40"/>
    </row>
    <row r="287" spans="3:7" ht="15">
      <c r="C287" s="40"/>
      <c r="D287" s="40"/>
      <c r="E287" s="40"/>
      <c r="F287" s="40"/>
      <c r="G287" s="40"/>
    </row>
    <row r="288" spans="3:7" ht="15">
      <c r="C288" s="40"/>
      <c r="D288" s="40"/>
      <c r="E288" s="40"/>
      <c r="F288" s="40"/>
      <c r="G288" s="40"/>
    </row>
    <row r="289" spans="3:7" ht="15">
      <c r="C289" s="40"/>
      <c r="D289" s="40"/>
      <c r="E289" s="40"/>
      <c r="F289" s="40"/>
      <c r="G289" s="40"/>
    </row>
    <row r="290" spans="3:7" ht="15">
      <c r="C290" s="40"/>
      <c r="D290" s="40"/>
      <c r="E290" s="40"/>
      <c r="F290" s="40"/>
      <c r="G290" s="40"/>
    </row>
    <row r="291" spans="3:7" ht="15">
      <c r="C291" s="40"/>
      <c r="D291" s="40"/>
      <c r="E291" s="40"/>
      <c r="F291" s="40"/>
      <c r="G291" s="40"/>
    </row>
    <row r="292" spans="3:7" ht="15">
      <c r="C292" s="40"/>
      <c r="D292" s="40"/>
      <c r="E292" s="40"/>
      <c r="F292" s="40"/>
      <c r="G292" s="40"/>
    </row>
    <row r="293" spans="3:7" ht="15">
      <c r="C293" s="40"/>
      <c r="D293" s="40"/>
      <c r="E293" s="40"/>
      <c r="F293" s="40"/>
      <c r="G293" s="40"/>
    </row>
    <row r="294" spans="3:7" ht="15">
      <c r="C294" s="40"/>
      <c r="D294" s="40"/>
      <c r="E294" s="40"/>
      <c r="F294" s="40"/>
      <c r="G294" s="40"/>
    </row>
    <row r="295" spans="3:7" ht="15">
      <c r="C295" s="40"/>
      <c r="D295" s="40"/>
      <c r="E295" s="40"/>
      <c r="F295" s="40"/>
      <c r="G295" s="40"/>
    </row>
    <row r="296" spans="3:7" ht="15">
      <c r="C296" s="40"/>
      <c r="D296" s="40"/>
      <c r="E296" s="40"/>
      <c r="F296" s="40"/>
      <c r="G296" s="40"/>
    </row>
    <row r="297" spans="3:7" ht="15">
      <c r="C297" s="40"/>
      <c r="D297" s="40"/>
      <c r="E297" s="40"/>
      <c r="F297" s="40"/>
      <c r="G297" s="40"/>
    </row>
    <row r="298" spans="3:7" ht="15">
      <c r="C298" s="40"/>
      <c r="D298" s="40"/>
      <c r="E298" s="40"/>
      <c r="F298" s="40"/>
      <c r="G298" s="40"/>
    </row>
    <row r="299" spans="3:7" ht="15">
      <c r="C299" s="40"/>
      <c r="D299" s="40"/>
      <c r="E299" s="40"/>
      <c r="F299" s="40"/>
      <c r="G299" s="40"/>
    </row>
    <row r="300" spans="3:7" ht="15">
      <c r="C300" s="40"/>
      <c r="D300" s="40"/>
      <c r="E300" s="40"/>
      <c r="F300" s="40"/>
      <c r="G300" s="40"/>
    </row>
    <row r="301" spans="3:7" ht="15">
      <c r="C301" s="40"/>
      <c r="D301" s="40"/>
      <c r="E301" s="40"/>
      <c r="F301" s="40"/>
      <c r="G301" s="40"/>
    </row>
    <row r="302" spans="3:7" ht="15">
      <c r="C302" s="40"/>
      <c r="D302" s="40"/>
      <c r="E302" s="40"/>
      <c r="F302" s="40"/>
      <c r="G302" s="40"/>
    </row>
    <row r="303" spans="3:7" ht="15">
      <c r="C303" s="40"/>
      <c r="D303" s="40"/>
      <c r="E303" s="40"/>
      <c r="F303" s="40"/>
      <c r="G303" s="40"/>
    </row>
    <row r="304" spans="3:7" ht="15">
      <c r="C304" s="40"/>
      <c r="D304" s="40"/>
      <c r="E304" s="40"/>
      <c r="F304" s="40"/>
      <c r="G304" s="40"/>
    </row>
    <row r="305" spans="3:7" ht="15">
      <c r="C305" s="40"/>
      <c r="D305" s="40"/>
      <c r="E305" s="40"/>
      <c r="F305" s="40"/>
      <c r="G305" s="40"/>
    </row>
    <row r="306" spans="3:7" ht="15">
      <c r="C306" s="40"/>
      <c r="D306" s="40"/>
      <c r="E306" s="40"/>
      <c r="F306" s="40"/>
      <c r="G306" s="40"/>
    </row>
    <row r="307" spans="3:7" ht="15">
      <c r="C307" s="40"/>
      <c r="D307" s="40"/>
      <c r="E307" s="40"/>
      <c r="F307" s="40"/>
      <c r="G307" s="40"/>
    </row>
    <row r="308" spans="3:7" ht="15">
      <c r="C308" s="40"/>
      <c r="D308" s="40"/>
      <c r="E308" s="40"/>
      <c r="F308" s="40"/>
      <c r="G308" s="40"/>
    </row>
    <row r="309" spans="3:7" ht="15">
      <c r="C309" s="40"/>
      <c r="D309" s="40"/>
      <c r="E309" s="40"/>
      <c r="F309" s="40"/>
      <c r="G309" s="40"/>
    </row>
    <row r="310" spans="3:7" ht="15">
      <c r="C310" s="40"/>
      <c r="D310" s="40"/>
      <c r="E310" s="40"/>
      <c r="F310" s="40"/>
      <c r="G310" s="40"/>
    </row>
    <row r="311" spans="3:7" ht="15">
      <c r="C311" s="40"/>
      <c r="D311" s="40"/>
      <c r="E311" s="40"/>
      <c r="F311" s="40"/>
      <c r="G311" s="40"/>
    </row>
    <row r="312" spans="3:7" ht="15">
      <c r="C312" s="40"/>
      <c r="D312" s="40"/>
      <c r="E312" s="40"/>
      <c r="F312" s="40"/>
      <c r="G312" s="40"/>
    </row>
    <row r="313" spans="3:7" ht="15">
      <c r="C313" s="40"/>
      <c r="D313" s="40"/>
      <c r="E313" s="40"/>
      <c r="F313" s="40"/>
      <c r="G313" s="40"/>
    </row>
    <row r="314" spans="3:7" ht="15">
      <c r="C314" s="40"/>
      <c r="D314" s="40"/>
      <c r="E314" s="40"/>
      <c r="F314" s="40"/>
      <c r="G314" s="40"/>
    </row>
    <row r="315" spans="3:7" ht="15">
      <c r="C315" s="40"/>
      <c r="D315" s="40"/>
      <c r="E315" s="40"/>
      <c r="F315" s="40"/>
      <c r="G315" s="40"/>
    </row>
    <row r="316" spans="3:7" ht="15">
      <c r="C316" s="40"/>
      <c r="D316" s="40"/>
      <c r="E316" s="40"/>
      <c r="F316" s="40"/>
      <c r="G316" s="40"/>
    </row>
    <row r="317" spans="3:7" ht="15">
      <c r="C317" s="40"/>
      <c r="D317" s="40"/>
      <c r="E317" s="40"/>
      <c r="F317" s="40"/>
      <c r="G317" s="40"/>
    </row>
    <row r="318" spans="3:7" ht="15">
      <c r="C318" s="40"/>
      <c r="D318" s="40"/>
      <c r="E318" s="40"/>
      <c r="F318" s="40"/>
      <c r="G318" s="40"/>
    </row>
    <row r="319" spans="3:7" ht="15">
      <c r="C319" s="40"/>
      <c r="D319" s="40"/>
      <c r="E319" s="40"/>
      <c r="F319" s="40"/>
      <c r="G319" s="40"/>
    </row>
    <row r="320" spans="3:7" ht="15">
      <c r="C320" s="40"/>
      <c r="D320" s="40"/>
      <c r="E320" s="40"/>
      <c r="F320" s="40"/>
      <c r="G320" s="40"/>
    </row>
    <row r="321" spans="3:7" ht="15">
      <c r="C321" s="40"/>
      <c r="D321" s="40"/>
      <c r="E321" s="40"/>
      <c r="F321" s="40"/>
      <c r="G321" s="40"/>
    </row>
    <row r="322" spans="3:7" ht="15">
      <c r="C322" s="40"/>
      <c r="D322" s="40"/>
      <c r="E322" s="40"/>
      <c r="F322" s="40"/>
      <c r="G322" s="40"/>
    </row>
    <row r="323" spans="3:7" ht="15">
      <c r="C323" s="40"/>
      <c r="D323" s="40"/>
      <c r="E323" s="40"/>
      <c r="F323" s="40"/>
      <c r="G323" s="40"/>
    </row>
    <row r="324" spans="3:7" ht="15">
      <c r="C324" s="40"/>
      <c r="D324" s="40"/>
      <c r="E324" s="40"/>
      <c r="F324" s="40"/>
      <c r="G324" s="40"/>
    </row>
    <row r="325" spans="3:7" ht="15">
      <c r="C325" s="40"/>
      <c r="D325" s="40"/>
      <c r="E325" s="40"/>
      <c r="F325" s="40"/>
      <c r="G325" s="40"/>
    </row>
    <row r="326" spans="3:7" ht="15">
      <c r="C326" s="40"/>
      <c r="D326" s="40"/>
      <c r="E326" s="40"/>
      <c r="F326" s="40"/>
      <c r="G326" s="40"/>
    </row>
    <row r="327" spans="3:7" ht="15">
      <c r="C327" s="40"/>
      <c r="D327" s="40"/>
      <c r="E327" s="40"/>
      <c r="F327" s="40"/>
      <c r="G327" s="40"/>
    </row>
    <row r="328" spans="3:7" ht="15">
      <c r="C328" s="40"/>
      <c r="D328" s="40"/>
      <c r="E328" s="40"/>
      <c r="F328" s="40"/>
      <c r="G328" s="40"/>
    </row>
    <row r="329" spans="3:7" ht="15">
      <c r="C329" s="40"/>
      <c r="D329" s="40"/>
      <c r="E329" s="40"/>
      <c r="F329" s="40"/>
      <c r="G329" s="40"/>
    </row>
    <row r="330" spans="3:7" ht="15">
      <c r="C330" s="40"/>
      <c r="D330" s="40"/>
      <c r="E330" s="40"/>
      <c r="F330" s="40"/>
      <c r="G330" s="40"/>
    </row>
    <row r="331" spans="3:7" ht="15">
      <c r="C331" s="40"/>
      <c r="D331" s="40"/>
      <c r="E331" s="40"/>
      <c r="F331" s="40"/>
      <c r="G331" s="40"/>
    </row>
    <row r="332" spans="3:7" ht="15">
      <c r="C332" s="40"/>
      <c r="D332" s="40"/>
      <c r="E332" s="40"/>
      <c r="F332" s="40"/>
      <c r="G332" s="40"/>
    </row>
    <row r="333" spans="3:7" ht="15">
      <c r="C333" s="40"/>
      <c r="D333" s="40"/>
      <c r="E333" s="40"/>
      <c r="F333" s="40"/>
      <c r="G333" s="40"/>
    </row>
    <row r="334" spans="3:7" ht="15">
      <c r="C334" s="40"/>
      <c r="D334" s="40"/>
      <c r="E334" s="40"/>
      <c r="F334" s="40"/>
      <c r="G334" s="40"/>
    </row>
    <row r="335" spans="3:7" ht="15">
      <c r="C335" s="40"/>
      <c r="D335" s="40"/>
      <c r="E335" s="40"/>
      <c r="F335" s="40"/>
      <c r="G335" s="40"/>
    </row>
    <row r="336" spans="3:7" ht="15">
      <c r="C336" s="40"/>
      <c r="D336" s="40"/>
      <c r="E336" s="40"/>
      <c r="F336" s="40"/>
      <c r="G336" s="40"/>
    </row>
    <row r="337" spans="3:7" ht="15">
      <c r="C337" s="40"/>
      <c r="D337" s="40"/>
      <c r="E337" s="40"/>
      <c r="F337" s="40"/>
      <c r="G337" s="40"/>
    </row>
    <row r="338" spans="3:7" ht="15">
      <c r="C338" s="40"/>
      <c r="D338" s="40"/>
      <c r="E338" s="40"/>
      <c r="F338" s="40"/>
      <c r="G338" s="40"/>
    </row>
    <row r="339" spans="3:7" ht="15">
      <c r="C339" s="40"/>
      <c r="D339" s="40"/>
      <c r="E339" s="40"/>
      <c r="F339" s="40"/>
      <c r="G339" s="40"/>
    </row>
    <row r="340" spans="3:7" ht="15">
      <c r="C340" s="40"/>
      <c r="D340" s="40"/>
      <c r="E340" s="40"/>
      <c r="F340" s="40"/>
      <c r="G340" s="40"/>
    </row>
    <row r="341" spans="3:7" ht="15">
      <c r="C341" s="40"/>
      <c r="D341" s="40"/>
      <c r="E341" s="40"/>
      <c r="F341" s="40"/>
      <c r="G341" s="40"/>
    </row>
    <row r="342" spans="3:7" ht="15">
      <c r="C342" s="40"/>
      <c r="D342" s="40"/>
      <c r="E342" s="40"/>
      <c r="F342" s="40"/>
      <c r="G342" s="40"/>
    </row>
    <row r="343" spans="3:7" ht="15">
      <c r="C343" s="40"/>
      <c r="D343" s="40"/>
      <c r="E343" s="40"/>
      <c r="F343" s="40"/>
      <c r="G343" s="40"/>
    </row>
    <row r="344" spans="3:7" ht="15">
      <c r="C344" s="40"/>
      <c r="D344" s="40"/>
      <c r="E344" s="40"/>
      <c r="F344" s="40"/>
      <c r="G344" s="40"/>
    </row>
    <row r="345" spans="3:7" ht="15">
      <c r="C345" s="40"/>
      <c r="D345" s="40"/>
      <c r="E345" s="40"/>
      <c r="F345" s="40"/>
      <c r="G345" s="40"/>
    </row>
    <row r="346" spans="3:7" ht="15">
      <c r="C346" s="40"/>
      <c r="D346" s="40"/>
      <c r="E346" s="40"/>
      <c r="F346" s="40"/>
      <c r="G346" s="40"/>
    </row>
    <row r="347" spans="3:7" ht="15">
      <c r="C347" s="40"/>
      <c r="D347" s="40"/>
      <c r="E347" s="40"/>
      <c r="F347" s="40"/>
      <c r="G347" s="40"/>
    </row>
    <row r="348" spans="3:7" ht="15">
      <c r="C348" s="40"/>
      <c r="D348" s="40"/>
      <c r="E348" s="40"/>
      <c r="F348" s="40"/>
      <c r="G348" s="40"/>
    </row>
    <row r="349" spans="3:7" ht="15">
      <c r="C349" s="40"/>
      <c r="D349" s="40"/>
      <c r="E349" s="40"/>
      <c r="F349" s="40"/>
      <c r="G349" s="40"/>
    </row>
    <row r="350" spans="3:7" ht="15">
      <c r="C350" s="40"/>
      <c r="D350" s="40"/>
      <c r="E350" s="40"/>
      <c r="F350" s="40"/>
      <c r="G350" s="40"/>
    </row>
    <row r="351" spans="3:7" ht="15">
      <c r="C351" s="40"/>
      <c r="D351" s="40"/>
      <c r="E351" s="40"/>
      <c r="F351" s="40"/>
      <c r="G351" s="40"/>
    </row>
    <row r="352" spans="3:7" ht="15">
      <c r="C352" s="40"/>
      <c r="D352" s="40"/>
      <c r="E352" s="40"/>
      <c r="F352" s="40"/>
      <c r="G352" s="40"/>
    </row>
    <row r="353" spans="3:7" ht="15">
      <c r="C353" s="40"/>
      <c r="D353" s="40"/>
      <c r="E353" s="40"/>
      <c r="F353" s="40"/>
      <c r="G353" s="40"/>
    </row>
    <row r="354" spans="3:7" ht="15">
      <c r="C354" s="40"/>
      <c r="D354" s="40"/>
      <c r="E354" s="40"/>
      <c r="F354" s="40"/>
      <c r="G354" s="40"/>
    </row>
    <row r="355" spans="3:7" ht="15">
      <c r="C355" s="40"/>
      <c r="D355" s="40"/>
      <c r="E355" s="40"/>
      <c r="F355" s="40"/>
      <c r="G355" s="40"/>
    </row>
    <row r="356" spans="3:7" ht="15">
      <c r="C356" s="40"/>
      <c r="D356" s="40"/>
      <c r="E356" s="40"/>
      <c r="F356" s="40"/>
      <c r="G356" s="40"/>
    </row>
    <row r="357" spans="3:7" ht="15">
      <c r="C357" s="40"/>
      <c r="D357" s="40"/>
      <c r="E357" s="40"/>
      <c r="F357" s="40"/>
      <c r="G357" s="40"/>
    </row>
    <row r="358" spans="3:7" ht="15">
      <c r="C358" s="40"/>
      <c r="D358" s="40"/>
      <c r="E358" s="40"/>
      <c r="F358" s="40"/>
      <c r="G358" s="40"/>
    </row>
    <row r="359" spans="3:7" ht="15">
      <c r="C359" s="40"/>
      <c r="D359" s="40"/>
      <c r="E359" s="40"/>
      <c r="F359" s="40"/>
      <c r="G359" s="40"/>
    </row>
    <row r="360" spans="3:7" ht="15">
      <c r="C360" s="40"/>
      <c r="D360" s="40"/>
      <c r="E360" s="40"/>
      <c r="F360" s="40"/>
      <c r="G360" s="40"/>
    </row>
    <row r="361" spans="3:7" ht="15">
      <c r="C361" s="40"/>
      <c r="D361" s="40"/>
      <c r="E361" s="40"/>
      <c r="F361" s="40"/>
      <c r="G361" s="40"/>
    </row>
    <row r="362" spans="3:7" ht="15">
      <c r="C362" s="40"/>
      <c r="D362" s="40"/>
      <c r="E362" s="40"/>
      <c r="F362" s="40"/>
      <c r="G362" s="40"/>
    </row>
    <row r="363" spans="3:7" ht="15">
      <c r="C363" s="40"/>
      <c r="D363" s="40"/>
      <c r="E363" s="40"/>
      <c r="F363" s="40"/>
      <c r="G363" s="40"/>
    </row>
    <row r="364" spans="3:7" ht="15">
      <c r="C364" s="40"/>
      <c r="D364" s="40"/>
      <c r="E364" s="40"/>
      <c r="F364" s="40"/>
      <c r="G364" s="40"/>
    </row>
    <row r="365" spans="3:7" ht="15">
      <c r="C365" s="40"/>
      <c r="D365" s="40"/>
      <c r="E365" s="40"/>
      <c r="F365" s="40"/>
      <c r="G365" s="40"/>
    </row>
    <row r="366" spans="3:7" ht="15">
      <c r="C366" s="40"/>
      <c r="D366" s="40"/>
      <c r="E366" s="40"/>
      <c r="F366" s="40"/>
      <c r="G366" s="40"/>
    </row>
    <row r="367" spans="3:7" ht="15">
      <c r="C367" s="40"/>
      <c r="D367" s="40"/>
      <c r="E367" s="40"/>
      <c r="F367" s="40"/>
      <c r="G367" s="40"/>
    </row>
    <row r="368" spans="3:7" ht="15">
      <c r="C368" s="40"/>
      <c r="D368" s="40"/>
      <c r="E368" s="40"/>
      <c r="F368" s="40"/>
      <c r="G368" s="40"/>
    </row>
    <row r="369" spans="3:7" ht="15">
      <c r="C369" s="40"/>
      <c r="D369" s="40"/>
      <c r="E369" s="40"/>
      <c r="F369" s="40"/>
      <c r="G369" s="40"/>
    </row>
    <row r="370" spans="3:7" ht="15">
      <c r="C370" s="40"/>
      <c r="D370" s="40"/>
      <c r="E370" s="40"/>
      <c r="F370" s="40"/>
      <c r="G370" s="40"/>
    </row>
    <row r="371" spans="3:7" ht="15">
      <c r="C371" s="40"/>
      <c r="D371" s="40"/>
      <c r="E371" s="40"/>
      <c r="F371" s="40"/>
      <c r="G371" s="40"/>
    </row>
    <row r="372" spans="3:7" ht="15">
      <c r="C372" s="40"/>
      <c r="D372" s="40"/>
      <c r="E372" s="40"/>
      <c r="F372" s="40"/>
      <c r="G372" s="40"/>
    </row>
    <row r="373" spans="3:7" ht="15">
      <c r="C373" s="40"/>
      <c r="D373" s="40"/>
      <c r="E373" s="40"/>
      <c r="F373" s="40"/>
      <c r="G373" s="40"/>
    </row>
    <row r="374" spans="3:7" ht="15">
      <c r="C374" s="40"/>
      <c r="D374" s="40"/>
      <c r="E374" s="40"/>
      <c r="F374" s="40"/>
      <c r="G374" s="40"/>
    </row>
    <row r="375" spans="3:7" ht="15">
      <c r="C375" s="40"/>
      <c r="D375" s="40"/>
      <c r="E375" s="40"/>
      <c r="F375" s="40"/>
      <c r="G375" s="40"/>
    </row>
    <row r="376" spans="3:7" ht="15">
      <c r="C376" s="40"/>
      <c r="D376" s="40"/>
      <c r="E376" s="40"/>
      <c r="F376" s="40"/>
      <c r="G376" s="40"/>
    </row>
    <row r="377" spans="3:7" ht="15">
      <c r="C377" s="40"/>
      <c r="D377" s="40"/>
      <c r="E377" s="40"/>
      <c r="F377" s="40"/>
      <c r="G377" s="40"/>
    </row>
    <row r="378" spans="3:7" ht="15">
      <c r="C378" s="40"/>
      <c r="D378" s="40"/>
      <c r="E378" s="40"/>
      <c r="F378" s="40"/>
      <c r="G378" s="40"/>
    </row>
    <row r="379" spans="3:7" ht="15">
      <c r="C379" s="40"/>
      <c r="D379" s="40"/>
      <c r="E379" s="40"/>
      <c r="F379" s="40"/>
      <c r="G379" s="40"/>
    </row>
    <row r="380" spans="3:7" ht="15">
      <c r="C380" s="40"/>
      <c r="D380" s="40"/>
      <c r="E380" s="40"/>
      <c r="F380" s="40"/>
      <c r="G380" s="40"/>
    </row>
    <row r="381" spans="3:7" ht="15">
      <c r="C381" s="40"/>
      <c r="D381" s="40"/>
      <c r="E381" s="40"/>
      <c r="F381" s="40"/>
      <c r="G381" s="40"/>
    </row>
    <row r="382" spans="3:7" ht="15">
      <c r="C382" s="40"/>
      <c r="D382" s="40"/>
      <c r="E382" s="40"/>
      <c r="F382" s="40"/>
      <c r="G382" s="40"/>
    </row>
    <row r="383" spans="3:7" ht="15">
      <c r="C383" s="40"/>
      <c r="D383" s="40"/>
      <c r="E383" s="40"/>
      <c r="F383" s="40"/>
      <c r="G383" s="40"/>
    </row>
    <row r="384" spans="3:7" ht="15">
      <c r="C384" s="40"/>
      <c r="D384" s="40"/>
      <c r="E384" s="40"/>
      <c r="F384" s="40"/>
      <c r="G384" s="40"/>
    </row>
    <row r="385" spans="3:7" ht="15">
      <c r="C385" s="40"/>
      <c r="D385" s="40"/>
      <c r="E385" s="40"/>
      <c r="F385" s="40"/>
      <c r="G385" s="40"/>
    </row>
    <row r="386" spans="3:7" ht="15">
      <c r="C386" s="40"/>
      <c r="D386" s="40"/>
      <c r="E386" s="40"/>
      <c r="F386" s="40"/>
      <c r="G386" s="40"/>
    </row>
    <row r="387" spans="3:7" ht="15">
      <c r="C387" s="40"/>
      <c r="D387" s="40"/>
      <c r="E387" s="40"/>
      <c r="F387" s="40"/>
      <c r="G387" s="40"/>
    </row>
    <row r="388" spans="3:7" ht="15">
      <c r="C388" s="40"/>
      <c r="D388" s="40"/>
      <c r="E388" s="40"/>
      <c r="F388" s="40"/>
      <c r="G388" s="40"/>
    </row>
    <row r="389" spans="3:7" ht="15">
      <c r="C389" s="40"/>
      <c r="D389" s="40"/>
      <c r="E389" s="40"/>
      <c r="F389" s="40"/>
      <c r="G389" s="40"/>
    </row>
    <row r="390" spans="3:7" ht="15">
      <c r="C390" s="40"/>
      <c r="D390" s="40"/>
      <c r="E390" s="40"/>
      <c r="F390" s="40"/>
      <c r="G390" s="40"/>
    </row>
    <row r="391" spans="3:7" ht="15">
      <c r="C391" s="40"/>
      <c r="D391" s="40"/>
      <c r="E391" s="40"/>
      <c r="F391" s="40"/>
      <c r="G391" s="40"/>
    </row>
    <row r="392" spans="3:7" ht="15">
      <c r="C392" s="40"/>
      <c r="D392" s="40"/>
      <c r="E392" s="40"/>
      <c r="F392" s="40"/>
      <c r="G392" s="40"/>
    </row>
    <row r="393" spans="3:7" ht="15">
      <c r="C393" s="40"/>
      <c r="D393" s="40"/>
      <c r="E393" s="40"/>
      <c r="F393" s="40"/>
      <c r="G393" s="40"/>
    </row>
    <row r="394" spans="3:7" ht="15">
      <c r="C394" s="40"/>
      <c r="D394" s="40"/>
      <c r="E394" s="40"/>
      <c r="F394" s="40"/>
      <c r="G394" s="40"/>
    </row>
    <row r="395" spans="3:7" ht="15">
      <c r="C395" s="40"/>
      <c r="D395" s="40"/>
      <c r="E395" s="40"/>
      <c r="F395" s="40"/>
      <c r="G395" s="40"/>
    </row>
    <row r="396" spans="3:7" ht="15">
      <c r="C396" s="40"/>
      <c r="D396" s="40"/>
      <c r="E396" s="40"/>
      <c r="F396" s="40"/>
      <c r="G396" s="40"/>
    </row>
    <row r="397" spans="3:7" ht="15">
      <c r="C397" s="40"/>
      <c r="D397" s="40"/>
      <c r="E397" s="40"/>
      <c r="F397" s="40"/>
      <c r="G397" s="40"/>
    </row>
    <row r="398" spans="3:7" ht="15">
      <c r="C398" s="40"/>
      <c r="D398" s="40"/>
      <c r="E398" s="40"/>
      <c r="F398" s="40"/>
      <c r="G398" s="40"/>
    </row>
    <row r="399" spans="3:7" ht="15">
      <c r="C399" s="40"/>
      <c r="D399" s="40"/>
      <c r="E399" s="40"/>
      <c r="F399" s="40"/>
      <c r="G399" s="40"/>
    </row>
    <row r="400" spans="3:7" ht="15">
      <c r="C400" s="40"/>
      <c r="D400" s="40"/>
      <c r="E400" s="40"/>
      <c r="F400" s="40"/>
      <c r="G400" s="40"/>
    </row>
    <row r="401" spans="3:7" ht="15">
      <c r="C401" s="40"/>
      <c r="D401" s="40"/>
      <c r="E401" s="40"/>
      <c r="F401" s="40"/>
      <c r="G401" s="40"/>
    </row>
    <row r="402" spans="3:7" ht="15">
      <c r="C402" s="40"/>
      <c r="D402" s="40"/>
      <c r="E402" s="40"/>
      <c r="F402" s="40"/>
      <c r="G402" s="40"/>
    </row>
    <row r="403" spans="3:7" ht="15">
      <c r="C403" s="40"/>
      <c r="D403" s="40"/>
      <c r="E403" s="40"/>
      <c r="F403" s="40"/>
      <c r="G403" s="40"/>
    </row>
    <row r="404" spans="3:7" ht="15">
      <c r="C404" s="40"/>
      <c r="D404" s="40"/>
      <c r="E404" s="40"/>
      <c r="F404" s="40"/>
      <c r="G404" s="40"/>
    </row>
    <row r="405" spans="3:7" ht="15">
      <c r="C405" s="40"/>
      <c r="D405" s="40"/>
      <c r="E405" s="40"/>
      <c r="F405" s="40"/>
      <c r="G405" s="40"/>
    </row>
    <row r="406" spans="3:7" ht="15">
      <c r="C406" s="40"/>
      <c r="D406" s="40"/>
      <c r="E406" s="40"/>
      <c r="F406" s="40"/>
      <c r="G406" s="40"/>
    </row>
    <row r="407" spans="3:7" ht="15">
      <c r="C407" s="40"/>
      <c r="D407" s="40"/>
      <c r="E407" s="40"/>
      <c r="F407" s="40"/>
      <c r="G407" s="40"/>
    </row>
    <row r="408" spans="3:7" ht="15">
      <c r="C408" s="40"/>
      <c r="D408" s="40"/>
      <c r="E408" s="40"/>
      <c r="F408" s="40"/>
      <c r="G408" s="40"/>
    </row>
    <row r="409" spans="3:7" ht="15">
      <c r="C409" s="40"/>
      <c r="D409" s="40"/>
      <c r="E409" s="40"/>
      <c r="F409" s="40"/>
      <c r="G409" s="40"/>
    </row>
    <row r="410" spans="3:7" ht="15">
      <c r="C410" s="40"/>
      <c r="D410" s="40"/>
      <c r="E410" s="40"/>
      <c r="F410" s="40"/>
      <c r="G410" s="40"/>
    </row>
    <row r="411" spans="3:7" ht="15">
      <c r="C411" s="40"/>
      <c r="D411" s="40"/>
      <c r="E411" s="40"/>
      <c r="F411" s="40"/>
      <c r="G411" s="40"/>
    </row>
    <row r="412" spans="3:7" ht="15">
      <c r="C412" s="40"/>
      <c r="D412" s="40"/>
      <c r="E412" s="40"/>
      <c r="F412" s="40"/>
      <c r="G412" s="40"/>
    </row>
    <row r="413" spans="3:7" ht="15">
      <c r="C413" s="40"/>
      <c r="D413" s="40"/>
      <c r="E413" s="40"/>
      <c r="F413" s="40"/>
      <c r="G413" s="40"/>
    </row>
    <row r="414" spans="3:7" ht="15">
      <c r="C414" s="40"/>
      <c r="D414" s="40"/>
      <c r="E414" s="40"/>
      <c r="F414" s="40"/>
      <c r="G414" s="40"/>
    </row>
    <row r="415" spans="3:7" ht="15">
      <c r="C415" s="40"/>
      <c r="D415" s="40"/>
      <c r="E415" s="40"/>
      <c r="F415" s="40"/>
      <c r="G415" s="40"/>
    </row>
    <row r="416" spans="3:7" ht="15">
      <c r="C416" s="40"/>
      <c r="D416" s="40"/>
      <c r="E416" s="40"/>
      <c r="F416" s="40"/>
      <c r="G416" s="40"/>
    </row>
    <row r="417" spans="3:7" ht="15">
      <c r="C417" s="40"/>
      <c r="D417" s="40"/>
      <c r="E417" s="40"/>
      <c r="F417" s="40"/>
      <c r="G417" s="40"/>
    </row>
    <row r="418" spans="3:7" ht="15">
      <c r="C418" s="40"/>
      <c r="D418" s="40"/>
      <c r="E418" s="40"/>
      <c r="F418" s="40"/>
      <c r="G418" s="40"/>
    </row>
    <row r="419" spans="3:7" ht="15">
      <c r="C419" s="40"/>
      <c r="D419" s="40"/>
      <c r="E419" s="40"/>
      <c r="F419" s="40"/>
      <c r="G419" s="40"/>
    </row>
    <row r="420" spans="3:7" ht="15">
      <c r="C420" s="40"/>
      <c r="D420" s="40"/>
      <c r="E420" s="40"/>
      <c r="F420" s="40"/>
      <c r="G420" s="40"/>
    </row>
    <row r="421" spans="3:7" ht="15">
      <c r="C421" s="40"/>
      <c r="D421" s="40"/>
      <c r="E421" s="40"/>
      <c r="F421" s="40"/>
      <c r="G421" s="40"/>
    </row>
    <row r="422" spans="3:7" ht="15">
      <c r="C422" s="40"/>
      <c r="D422" s="40"/>
      <c r="E422" s="40"/>
      <c r="F422" s="40"/>
      <c r="G422" s="40"/>
    </row>
    <row r="423" spans="3:7" ht="15">
      <c r="C423" s="40"/>
      <c r="D423" s="40"/>
      <c r="E423" s="40"/>
      <c r="F423" s="40"/>
      <c r="G423" s="40"/>
    </row>
    <row r="424" spans="3:7" ht="15">
      <c r="C424" s="40"/>
      <c r="D424" s="40"/>
      <c r="E424" s="40"/>
      <c r="F424" s="40"/>
      <c r="G424" s="40"/>
    </row>
    <row r="425" spans="3:7" ht="15">
      <c r="C425" s="40"/>
      <c r="D425" s="40"/>
      <c r="E425" s="40"/>
      <c r="F425" s="40"/>
      <c r="G425" s="40"/>
    </row>
    <row r="426" spans="3:7" ht="15">
      <c r="C426" s="40"/>
      <c r="D426" s="40"/>
      <c r="E426" s="40"/>
      <c r="F426" s="40"/>
      <c r="G426" s="40"/>
    </row>
    <row r="427" spans="3:7" ht="15">
      <c r="C427" s="40"/>
      <c r="D427" s="40"/>
      <c r="E427" s="40"/>
      <c r="F427" s="40"/>
      <c r="G427" s="40"/>
    </row>
    <row r="428" spans="3:7" ht="15">
      <c r="C428" s="40"/>
      <c r="D428" s="40"/>
      <c r="E428" s="40"/>
      <c r="F428" s="40"/>
      <c r="G428" s="40"/>
    </row>
    <row r="429" spans="3:7" ht="15">
      <c r="C429" s="40"/>
      <c r="D429" s="40"/>
      <c r="E429" s="40"/>
      <c r="F429" s="40"/>
      <c r="G429" s="40"/>
    </row>
    <row r="430" spans="3:7" ht="15">
      <c r="C430" s="40"/>
      <c r="D430" s="40"/>
      <c r="E430" s="40"/>
      <c r="F430" s="40"/>
      <c r="G430" s="40"/>
    </row>
    <row r="431" spans="3:7" ht="15">
      <c r="C431" s="40"/>
      <c r="D431" s="40"/>
      <c r="E431" s="40"/>
      <c r="F431" s="40"/>
      <c r="G431" s="40"/>
    </row>
    <row r="432" spans="3:7" ht="15">
      <c r="C432" s="40"/>
      <c r="D432" s="40"/>
      <c r="E432" s="40"/>
      <c r="F432" s="40"/>
      <c r="G432" s="40"/>
    </row>
    <row r="433" spans="3:7" ht="15">
      <c r="C433" s="40"/>
      <c r="D433" s="40"/>
      <c r="E433" s="40"/>
      <c r="F433" s="40"/>
      <c r="G433" s="40"/>
    </row>
    <row r="434" spans="3:7" ht="15">
      <c r="C434" s="40"/>
      <c r="D434" s="40"/>
      <c r="E434" s="40"/>
      <c r="F434" s="40"/>
      <c r="G434" s="40"/>
    </row>
    <row r="435" spans="3:7" ht="15">
      <c r="C435" s="40"/>
      <c r="D435" s="40"/>
      <c r="E435" s="40"/>
      <c r="F435" s="40"/>
      <c r="G435" s="40"/>
    </row>
    <row r="436" spans="3:7" ht="15">
      <c r="C436" s="40"/>
      <c r="D436" s="40"/>
      <c r="E436" s="40"/>
      <c r="F436" s="40"/>
      <c r="G436" s="40"/>
    </row>
    <row r="437" spans="3:7" ht="15">
      <c r="C437" s="40"/>
      <c r="D437" s="40"/>
      <c r="E437" s="40"/>
      <c r="F437" s="40"/>
      <c r="G437" s="40"/>
    </row>
    <row r="438" spans="3:7" ht="15">
      <c r="C438" s="40"/>
      <c r="D438" s="40"/>
      <c r="E438" s="40"/>
      <c r="F438" s="40"/>
      <c r="G438" s="40"/>
    </row>
    <row r="439" spans="3:7" ht="15">
      <c r="C439" s="40"/>
      <c r="D439" s="40"/>
      <c r="E439" s="40"/>
      <c r="F439" s="40"/>
      <c r="G439" s="40"/>
    </row>
    <row r="440" spans="3:7" ht="15">
      <c r="C440" s="40"/>
      <c r="D440" s="40"/>
      <c r="E440" s="40"/>
      <c r="F440" s="40"/>
      <c r="G440" s="40"/>
    </row>
    <row r="441" spans="3:7" ht="15">
      <c r="C441" s="40"/>
      <c r="D441" s="40"/>
      <c r="E441" s="40"/>
      <c r="F441" s="40"/>
      <c r="G441" s="40"/>
    </row>
    <row r="442" spans="3:7" ht="15">
      <c r="C442" s="40"/>
      <c r="D442" s="40"/>
      <c r="E442" s="40"/>
      <c r="F442" s="40"/>
      <c r="G442" s="40"/>
    </row>
    <row r="443" spans="3:7" ht="15">
      <c r="C443" s="40"/>
      <c r="D443" s="40"/>
      <c r="E443" s="40"/>
      <c r="F443" s="40"/>
      <c r="G443" s="40"/>
    </row>
    <row r="444" spans="3:7" ht="15">
      <c r="C444" s="40"/>
      <c r="D444" s="40"/>
      <c r="E444" s="40"/>
      <c r="F444" s="40"/>
      <c r="G444" s="40"/>
    </row>
    <row r="445" spans="3:7" ht="15">
      <c r="C445" s="40"/>
      <c r="D445" s="40"/>
      <c r="E445" s="40"/>
      <c r="F445" s="40"/>
      <c r="G445" s="40"/>
    </row>
    <row r="446" spans="3:7" ht="15">
      <c r="C446" s="40"/>
      <c r="D446" s="40"/>
      <c r="E446" s="40"/>
      <c r="F446" s="40"/>
      <c r="G446" s="40"/>
    </row>
    <row r="447" spans="3:7" ht="15">
      <c r="C447" s="40"/>
      <c r="D447" s="40"/>
      <c r="E447" s="40"/>
      <c r="F447" s="40"/>
      <c r="G447" s="40"/>
    </row>
    <row r="448" spans="3:7" ht="15">
      <c r="C448" s="40"/>
      <c r="D448" s="40"/>
      <c r="E448" s="40"/>
      <c r="F448" s="40"/>
      <c r="G448" s="40"/>
    </row>
    <row r="449" spans="3:7" ht="15">
      <c r="C449" s="40"/>
      <c r="D449" s="40"/>
      <c r="E449" s="40"/>
      <c r="F449" s="40"/>
      <c r="G449" s="40"/>
    </row>
    <row r="450" spans="3:7" ht="15">
      <c r="C450" s="40"/>
      <c r="D450" s="40"/>
      <c r="E450" s="40"/>
      <c r="F450" s="40"/>
      <c r="G450" s="40"/>
    </row>
    <row r="451" spans="3:7" ht="15">
      <c r="C451" s="40"/>
      <c r="D451" s="40"/>
      <c r="E451" s="40"/>
      <c r="F451" s="40"/>
      <c r="G451" s="40"/>
    </row>
    <row r="452" spans="3:7" ht="15">
      <c r="C452" s="40"/>
      <c r="D452" s="40"/>
      <c r="E452" s="40"/>
      <c r="F452" s="40"/>
      <c r="G452" s="40"/>
    </row>
    <row r="453" spans="3:7" ht="15">
      <c r="C453" s="40"/>
      <c r="D453" s="40"/>
      <c r="E453" s="40"/>
      <c r="F453" s="40"/>
      <c r="G453" s="40"/>
    </row>
    <row r="454" spans="3:7" ht="15">
      <c r="C454" s="40"/>
      <c r="D454" s="40"/>
      <c r="E454" s="40"/>
      <c r="F454" s="40"/>
      <c r="G454" s="40"/>
    </row>
    <row r="455" spans="3:7" ht="15">
      <c r="C455" s="40"/>
      <c r="D455" s="40"/>
      <c r="E455" s="40"/>
      <c r="F455" s="40"/>
      <c r="G455" s="40"/>
    </row>
    <row r="456" spans="3:7" ht="15">
      <c r="C456" s="40"/>
      <c r="D456" s="40"/>
      <c r="E456" s="40"/>
      <c r="F456" s="40"/>
      <c r="G456" s="40"/>
    </row>
    <row r="457" spans="3:7" ht="15">
      <c r="C457" s="40"/>
      <c r="D457" s="40"/>
      <c r="E457" s="40"/>
      <c r="F457" s="40"/>
      <c r="G457" s="40"/>
    </row>
    <row r="458" spans="3:7" ht="15">
      <c r="C458" s="40"/>
      <c r="D458" s="40"/>
      <c r="E458" s="40"/>
      <c r="F458" s="40"/>
      <c r="G458" s="40"/>
    </row>
    <row r="459" spans="3:7" ht="15">
      <c r="C459" s="40"/>
      <c r="D459" s="40"/>
      <c r="E459" s="40"/>
      <c r="F459" s="40"/>
      <c r="G459" s="40"/>
    </row>
    <row r="460" spans="3:7" ht="15">
      <c r="C460" s="40"/>
      <c r="D460" s="40"/>
      <c r="E460" s="40"/>
      <c r="F460" s="40"/>
      <c r="G460" s="40"/>
    </row>
    <row r="461" spans="3:7" ht="15">
      <c r="C461" s="40"/>
      <c r="D461" s="40"/>
      <c r="E461" s="40"/>
      <c r="F461" s="40"/>
      <c r="G461" s="40"/>
    </row>
    <row r="462" spans="3:7" ht="15">
      <c r="C462" s="40"/>
      <c r="D462" s="40"/>
      <c r="E462" s="40"/>
      <c r="F462" s="40"/>
      <c r="G462" s="40"/>
    </row>
    <row r="463" spans="3:7" ht="15">
      <c r="C463" s="40"/>
      <c r="D463" s="40"/>
      <c r="E463" s="40"/>
      <c r="F463" s="40"/>
      <c r="G463" s="40"/>
    </row>
    <row r="464" spans="3:7" ht="15">
      <c r="C464" s="40"/>
      <c r="D464" s="40"/>
      <c r="E464" s="40"/>
      <c r="F464" s="40"/>
      <c r="G464" s="40"/>
    </row>
    <row r="465" spans="3:7" ht="15">
      <c r="C465" s="40"/>
      <c r="D465" s="40"/>
      <c r="E465" s="40"/>
      <c r="F465" s="40"/>
      <c r="G465" s="40"/>
    </row>
    <row r="466" spans="3:7" ht="15">
      <c r="C466" s="40"/>
      <c r="D466" s="40"/>
      <c r="E466" s="40"/>
      <c r="F466" s="40"/>
      <c r="G466" s="40"/>
    </row>
    <row r="467" spans="3:7" ht="15">
      <c r="C467" s="40"/>
      <c r="D467" s="40"/>
      <c r="E467" s="40"/>
      <c r="F467" s="40"/>
      <c r="G467" s="40"/>
    </row>
    <row r="468" spans="3:7" ht="15">
      <c r="C468" s="40"/>
      <c r="D468" s="40"/>
      <c r="E468" s="40"/>
      <c r="F468" s="40"/>
      <c r="G468" s="40"/>
    </row>
    <row r="469" spans="3:7" ht="15">
      <c r="C469" s="40"/>
      <c r="D469" s="40"/>
      <c r="E469" s="40"/>
      <c r="F469" s="40"/>
      <c r="G469" s="40"/>
    </row>
    <row r="470" spans="3:7" ht="15">
      <c r="C470" s="40"/>
      <c r="D470" s="40"/>
      <c r="E470" s="40"/>
      <c r="F470" s="40"/>
      <c r="G470" s="40"/>
    </row>
    <row r="471" spans="3:7" ht="15">
      <c r="C471" s="40"/>
      <c r="D471" s="40"/>
      <c r="E471" s="40"/>
      <c r="F471" s="40"/>
      <c r="G471" s="40"/>
    </row>
    <row r="472" spans="3:7" ht="15">
      <c r="C472" s="40"/>
      <c r="D472" s="40"/>
      <c r="E472" s="40"/>
      <c r="F472" s="40"/>
      <c r="G472" s="40"/>
    </row>
    <row r="473" spans="3:7" ht="15">
      <c r="C473" s="40"/>
      <c r="D473" s="40"/>
      <c r="E473" s="40"/>
      <c r="F473" s="40"/>
      <c r="G473" s="40"/>
    </row>
    <row r="474" spans="3:7" ht="15">
      <c r="C474" s="40"/>
      <c r="D474" s="40"/>
      <c r="E474" s="40"/>
      <c r="F474" s="40"/>
      <c r="G474" s="40"/>
    </row>
    <row r="475" spans="3:7" ht="15">
      <c r="C475" s="40"/>
      <c r="D475" s="40"/>
      <c r="E475" s="40"/>
      <c r="F475" s="40"/>
      <c r="G475" s="40"/>
    </row>
    <row r="476" spans="3:7" ht="15">
      <c r="C476" s="40"/>
      <c r="D476" s="40"/>
      <c r="E476" s="40"/>
      <c r="F476" s="40"/>
      <c r="G476" s="40"/>
    </row>
    <row r="477" spans="3:7" ht="15">
      <c r="C477" s="40"/>
      <c r="D477" s="40"/>
      <c r="E477" s="40"/>
      <c r="F477" s="40"/>
      <c r="G477" s="40"/>
    </row>
    <row r="478" spans="3:7" ht="15">
      <c r="C478" s="40"/>
      <c r="D478" s="40"/>
      <c r="E478" s="40"/>
      <c r="F478" s="40"/>
      <c r="G478" s="40"/>
    </row>
    <row r="479" spans="3:7" ht="15">
      <c r="C479" s="40"/>
      <c r="D479" s="40"/>
      <c r="E479" s="40"/>
      <c r="F479" s="40"/>
      <c r="G479" s="40"/>
    </row>
    <row r="480" spans="3:7" ht="15">
      <c r="C480" s="40"/>
      <c r="D480" s="40"/>
      <c r="E480" s="40"/>
      <c r="F480" s="40"/>
      <c r="G480" s="40"/>
    </row>
    <row r="481" spans="3:7" ht="15">
      <c r="C481" s="40"/>
      <c r="D481" s="40"/>
      <c r="E481" s="40"/>
      <c r="F481" s="40"/>
      <c r="G481" s="40"/>
    </row>
    <row r="482" spans="3:7" ht="15">
      <c r="C482" s="40"/>
      <c r="D482" s="40"/>
      <c r="E482" s="40"/>
      <c r="F482" s="40"/>
      <c r="G482" s="40"/>
    </row>
    <row r="483" spans="3:7" ht="15">
      <c r="C483" s="40"/>
      <c r="D483" s="40"/>
      <c r="E483" s="40"/>
      <c r="F483" s="40"/>
      <c r="G483" s="40"/>
    </row>
    <row r="484" spans="3:7" ht="15">
      <c r="C484" s="40"/>
      <c r="D484" s="40"/>
      <c r="E484" s="40"/>
      <c r="F484" s="40"/>
      <c r="G484" s="40"/>
    </row>
    <row r="485" spans="3:7" ht="15">
      <c r="C485" s="40"/>
      <c r="D485" s="40"/>
      <c r="E485" s="40"/>
      <c r="F485" s="40"/>
      <c r="G485" s="40"/>
    </row>
    <row r="486" spans="3:7" ht="15">
      <c r="C486" s="40"/>
      <c r="D486" s="40"/>
      <c r="E486" s="40"/>
      <c r="F486" s="40"/>
      <c r="G486" s="40"/>
    </row>
    <row r="487" spans="3:7" ht="15">
      <c r="C487" s="40"/>
      <c r="D487" s="40"/>
      <c r="E487" s="40"/>
      <c r="F487" s="40"/>
      <c r="G487" s="40"/>
    </row>
    <row r="488" spans="3:7" ht="15">
      <c r="C488" s="40"/>
      <c r="D488" s="40"/>
      <c r="E488" s="40"/>
      <c r="F488" s="40"/>
      <c r="G488" s="40"/>
    </row>
    <row r="489" spans="3:7" ht="15">
      <c r="C489" s="40"/>
      <c r="D489" s="40"/>
      <c r="E489" s="40"/>
      <c r="F489" s="40"/>
      <c r="G489" s="40"/>
    </row>
    <row r="490" spans="3:7" ht="15">
      <c r="C490" s="40"/>
      <c r="D490" s="40"/>
      <c r="E490" s="40"/>
      <c r="F490" s="40"/>
      <c r="G490" s="40"/>
    </row>
    <row r="491" spans="3:7" ht="15">
      <c r="C491" s="40"/>
      <c r="D491" s="40"/>
      <c r="E491" s="40"/>
      <c r="F491" s="40"/>
      <c r="G491" s="40"/>
    </row>
    <row r="492" spans="3:7" ht="15">
      <c r="C492" s="40"/>
      <c r="D492" s="40"/>
      <c r="E492" s="40"/>
      <c r="F492" s="40"/>
      <c r="G492" s="40"/>
    </row>
    <row r="493" spans="3:7" ht="15">
      <c r="C493" s="40"/>
      <c r="D493" s="40"/>
      <c r="E493" s="40"/>
      <c r="F493" s="40"/>
      <c r="G493" s="40"/>
    </row>
    <row r="494" spans="3:7" ht="15">
      <c r="C494" s="40"/>
      <c r="D494" s="40"/>
      <c r="E494" s="40"/>
      <c r="F494" s="40"/>
      <c r="G494" s="40"/>
    </row>
    <row r="495" spans="3:7" ht="15">
      <c r="C495" s="40"/>
      <c r="D495" s="40"/>
      <c r="E495" s="40"/>
      <c r="F495" s="40"/>
      <c r="G495" s="40"/>
    </row>
    <row r="496" spans="3:7" ht="15">
      <c r="C496" s="40"/>
      <c r="D496" s="40"/>
      <c r="E496" s="40"/>
      <c r="F496" s="40"/>
      <c r="G496" s="40"/>
    </row>
    <row r="497" spans="3:7" ht="15">
      <c r="C497" s="40"/>
      <c r="D497" s="40"/>
      <c r="E497" s="40"/>
      <c r="F497" s="40"/>
      <c r="G497" s="40"/>
    </row>
    <row r="498" spans="3:7" ht="15">
      <c r="C498" s="40"/>
      <c r="D498" s="40"/>
      <c r="E498" s="40"/>
      <c r="F498" s="40"/>
      <c r="G498" s="40"/>
    </row>
    <row r="499" spans="3:7" ht="15">
      <c r="C499" s="40"/>
      <c r="D499" s="40"/>
      <c r="E499" s="40"/>
      <c r="F499" s="40"/>
      <c r="G499" s="40"/>
    </row>
    <row r="500" spans="3:7" ht="15">
      <c r="C500" s="40"/>
      <c r="D500" s="40"/>
      <c r="E500" s="40"/>
      <c r="F500" s="40"/>
      <c r="G500" s="40"/>
    </row>
    <row r="501" spans="3:7" ht="15">
      <c r="C501" s="40"/>
      <c r="D501" s="40"/>
      <c r="E501" s="40"/>
      <c r="F501" s="40"/>
      <c r="G501" s="40"/>
    </row>
    <row r="502" spans="3:7" ht="15">
      <c r="C502" s="40"/>
      <c r="D502" s="40"/>
      <c r="E502" s="40"/>
      <c r="F502" s="40"/>
      <c r="G502" s="40"/>
    </row>
    <row r="503" spans="3:7" ht="15">
      <c r="C503" s="40"/>
      <c r="D503" s="40"/>
      <c r="E503" s="40"/>
      <c r="F503" s="40"/>
      <c r="G503" s="40"/>
    </row>
    <row r="504" spans="3:7" ht="15">
      <c r="C504" s="40"/>
      <c r="D504" s="40"/>
      <c r="E504" s="40"/>
      <c r="F504" s="40"/>
      <c r="G504" s="40"/>
    </row>
    <row r="505" spans="3:7" ht="15">
      <c r="C505" s="40"/>
      <c r="D505" s="40"/>
      <c r="E505" s="40"/>
      <c r="F505" s="40"/>
      <c r="G505" s="40"/>
    </row>
    <row r="506" spans="3:7" ht="15">
      <c r="C506" s="40"/>
      <c r="D506" s="40"/>
      <c r="E506" s="40"/>
      <c r="F506" s="40"/>
      <c r="G506" s="40"/>
    </row>
    <row r="507" spans="3:7" ht="15">
      <c r="C507" s="40"/>
      <c r="D507" s="40"/>
      <c r="E507" s="40"/>
      <c r="F507" s="40"/>
      <c r="G507" s="40"/>
    </row>
    <row r="508" spans="3:7" ht="15">
      <c r="C508" s="40"/>
      <c r="D508" s="40"/>
      <c r="E508" s="40"/>
      <c r="F508" s="40"/>
      <c r="G508" s="40"/>
    </row>
    <row r="509" spans="3:7" ht="15">
      <c r="C509" s="40"/>
      <c r="D509" s="40"/>
      <c r="E509" s="40"/>
      <c r="F509" s="40"/>
      <c r="G509" s="40"/>
    </row>
    <row r="510" spans="3:7" ht="15">
      <c r="C510" s="40"/>
      <c r="D510" s="40"/>
      <c r="E510" s="40"/>
      <c r="F510" s="40"/>
      <c r="G510" s="40"/>
    </row>
    <row r="511" spans="3:7" ht="15">
      <c r="C511" s="40"/>
      <c r="D511" s="40"/>
      <c r="E511" s="40"/>
      <c r="F511" s="40"/>
      <c r="G511" s="40"/>
    </row>
    <row r="512" spans="3:7" ht="15">
      <c r="C512" s="40"/>
      <c r="D512" s="40"/>
      <c r="E512" s="40"/>
      <c r="F512" s="40"/>
      <c r="G512" s="40"/>
    </row>
    <row r="513" spans="3:7" ht="15">
      <c r="C513" s="40"/>
      <c r="D513" s="40"/>
      <c r="E513" s="40"/>
      <c r="F513" s="40"/>
      <c r="G513" s="40"/>
    </row>
    <row r="514" spans="3:7" ht="15">
      <c r="C514" s="40"/>
      <c r="D514" s="40"/>
      <c r="E514" s="40"/>
      <c r="F514" s="40"/>
      <c r="G514" s="40"/>
    </row>
    <row r="515" spans="3:7" ht="15">
      <c r="C515" s="40"/>
      <c r="D515" s="40"/>
      <c r="E515" s="40"/>
      <c r="F515" s="40"/>
      <c r="G515" s="40"/>
    </row>
    <row r="516" spans="3:7" ht="15">
      <c r="C516" s="40"/>
      <c r="D516" s="40"/>
      <c r="E516" s="40"/>
      <c r="F516" s="40"/>
      <c r="G516" s="40"/>
    </row>
    <row r="517" spans="3:7" ht="15">
      <c r="C517" s="40"/>
      <c r="D517" s="40"/>
      <c r="E517" s="40"/>
      <c r="F517" s="40"/>
      <c r="G517" s="40"/>
    </row>
    <row r="518" spans="3:7" ht="15">
      <c r="C518" s="40"/>
      <c r="D518" s="40"/>
      <c r="E518" s="40"/>
      <c r="F518" s="40"/>
      <c r="G518" s="40"/>
    </row>
    <row r="519" spans="3:7" ht="15">
      <c r="C519" s="40"/>
      <c r="D519" s="40"/>
      <c r="E519" s="40"/>
      <c r="F519" s="40"/>
      <c r="G519" s="40"/>
    </row>
    <row r="520" spans="3:7" ht="15">
      <c r="C520" s="40"/>
      <c r="D520" s="40"/>
      <c r="E520" s="40"/>
      <c r="F520" s="40"/>
      <c r="G520" s="40"/>
    </row>
    <row r="521" spans="3:7" ht="15">
      <c r="C521" s="40"/>
      <c r="D521" s="40"/>
      <c r="E521" s="40"/>
      <c r="F521" s="40"/>
      <c r="G521" s="40"/>
    </row>
    <row r="522" spans="3:7" ht="15">
      <c r="C522" s="40"/>
      <c r="D522" s="40"/>
      <c r="E522" s="40"/>
      <c r="F522" s="40"/>
      <c r="G522" s="40"/>
    </row>
    <row r="523" spans="3:7" ht="15">
      <c r="C523" s="40"/>
      <c r="D523" s="40"/>
      <c r="E523" s="40"/>
      <c r="F523" s="40"/>
      <c r="G523" s="40"/>
    </row>
    <row r="524" spans="3:7" ht="15">
      <c r="C524" s="40"/>
      <c r="D524" s="40"/>
      <c r="E524" s="40"/>
      <c r="F524" s="40"/>
      <c r="G524" s="40"/>
    </row>
    <row r="525" spans="3:7" ht="15">
      <c r="C525" s="40"/>
      <c r="D525" s="40"/>
      <c r="E525" s="40"/>
      <c r="F525" s="40"/>
      <c r="G525" s="40"/>
    </row>
    <row r="526" spans="3:7" ht="15">
      <c r="C526" s="40"/>
      <c r="D526" s="40"/>
      <c r="E526" s="40"/>
      <c r="F526" s="40"/>
      <c r="G526" s="40"/>
    </row>
    <row r="527" spans="3:7" ht="15">
      <c r="C527" s="40"/>
      <c r="D527" s="40"/>
      <c r="E527" s="40"/>
      <c r="F527" s="40"/>
      <c r="G527" s="40"/>
    </row>
    <row r="528" spans="3:7" ht="15">
      <c r="C528" s="40"/>
      <c r="D528" s="40"/>
      <c r="E528" s="40"/>
      <c r="F528" s="40"/>
      <c r="G528" s="40"/>
    </row>
    <row r="529" spans="3:7" ht="15">
      <c r="C529" s="40"/>
      <c r="D529" s="40"/>
      <c r="E529" s="40"/>
      <c r="F529" s="40"/>
      <c r="G529" s="40"/>
    </row>
    <row r="530" spans="3:7" ht="15">
      <c r="C530" s="40"/>
      <c r="D530" s="40"/>
      <c r="E530" s="40"/>
      <c r="F530" s="40"/>
      <c r="G530" s="40"/>
    </row>
    <row r="531" spans="3:7" ht="15">
      <c r="C531" s="40"/>
      <c r="D531" s="40"/>
      <c r="E531" s="40"/>
      <c r="F531" s="40"/>
      <c r="G531" s="40"/>
    </row>
    <row r="532" spans="3:7" ht="15">
      <c r="C532" s="40"/>
      <c r="D532" s="40"/>
      <c r="E532" s="40"/>
      <c r="F532" s="40"/>
      <c r="G532" s="40"/>
    </row>
    <row r="533" spans="3:7" ht="15">
      <c r="C533" s="40"/>
      <c r="D533" s="40"/>
      <c r="E533" s="40"/>
      <c r="F533" s="40"/>
      <c r="G533" s="40"/>
    </row>
    <row r="534" spans="3:7" ht="15">
      <c r="C534" s="40"/>
      <c r="D534" s="40"/>
      <c r="E534" s="40"/>
      <c r="F534" s="40"/>
      <c r="G534" s="40"/>
    </row>
    <row r="535" spans="3:7" ht="15">
      <c r="C535" s="40"/>
      <c r="D535" s="40"/>
      <c r="E535" s="40"/>
      <c r="F535" s="40"/>
      <c r="G535" s="40"/>
    </row>
    <row r="536" spans="3:7" ht="15">
      <c r="C536" s="40"/>
      <c r="D536" s="40"/>
      <c r="E536" s="40"/>
      <c r="F536" s="40"/>
      <c r="G536" s="40"/>
    </row>
    <row r="537" spans="3:7" ht="15">
      <c r="C537" s="40"/>
      <c r="D537" s="40"/>
      <c r="E537" s="40"/>
      <c r="F537" s="40"/>
      <c r="G537" s="40"/>
    </row>
    <row r="538" spans="3:7" ht="15">
      <c r="C538" s="40"/>
      <c r="D538" s="40"/>
      <c r="E538" s="40"/>
      <c r="F538" s="40"/>
      <c r="G538" s="40"/>
    </row>
    <row r="539" spans="3:7" ht="15">
      <c r="C539" s="40"/>
      <c r="D539" s="40"/>
      <c r="E539" s="40"/>
      <c r="F539" s="40"/>
      <c r="G539" s="40"/>
    </row>
    <row r="540" spans="3:7" ht="15">
      <c r="C540" s="40"/>
      <c r="D540" s="40"/>
      <c r="E540" s="40"/>
      <c r="F540" s="40"/>
      <c r="G540" s="40"/>
    </row>
    <row r="541" spans="3:7" ht="15">
      <c r="C541" s="40"/>
      <c r="D541" s="40"/>
      <c r="E541" s="40"/>
      <c r="F541" s="40"/>
      <c r="G541" s="40"/>
    </row>
    <row r="542" spans="3:7" ht="15">
      <c r="C542" s="40"/>
      <c r="D542" s="40"/>
      <c r="E542" s="40"/>
      <c r="F542" s="40"/>
      <c r="G542" s="40"/>
    </row>
    <row r="543" spans="3:7" ht="15">
      <c r="C543" s="40"/>
      <c r="D543" s="40"/>
      <c r="E543" s="40"/>
      <c r="F543" s="40"/>
      <c r="G543" s="40"/>
    </row>
    <row r="544" spans="3:7" ht="15">
      <c r="C544" s="40"/>
      <c r="D544" s="40"/>
      <c r="E544" s="40"/>
      <c r="F544" s="40"/>
      <c r="G544" s="40"/>
    </row>
    <row r="545" spans="3:7" ht="15">
      <c r="C545" s="40"/>
      <c r="D545" s="40"/>
      <c r="E545" s="40"/>
      <c r="F545" s="40"/>
      <c r="G545" s="40"/>
    </row>
    <row r="546" spans="3:7" ht="15">
      <c r="C546" s="40"/>
      <c r="D546" s="40"/>
      <c r="E546" s="40"/>
      <c r="F546" s="40"/>
      <c r="G546" s="40"/>
    </row>
    <row r="547" spans="3:7" ht="15">
      <c r="C547" s="40"/>
      <c r="D547" s="40"/>
      <c r="E547" s="40"/>
      <c r="F547" s="40"/>
      <c r="G547" s="40"/>
    </row>
    <row r="548" spans="3:7" ht="15">
      <c r="C548" s="40"/>
      <c r="D548" s="40"/>
      <c r="E548" s="40"/>
      <c r="F548" s="40"/>
      <c r="G548" s="40"/>
    </row>
    <row r="549" spans="3:7" ht="15">
      <c r="C549" s="40"/>
      <c r="D549" s="40"/>
      <c r="E549" s="40"/>
      <c r="F549" s="40"/>
      <c r="G549" s="40"/>
    </row>
    <row r="550" spans="3:7" ht="15">
      <c r="C550" s="40"/>
      <c r="D550" s="40"/>
      <c r="E550" s="40"/>
      <c r="F550" s="40"/>
      <c r="G550" s="40"/>
    </row>
    <row r="551" spans="3:7" ht="15">
      <c r="C551" s="40"/>
      <c r="D551" s="40"/>
      <c r="E551" s="40"/>
      <c r="F551" s="40"/>
      <c r="G551" s="40"/>
    </row>
    <row r="552" spans="3:7" ht="15">
      <c r="C552" s="40"/>
      <c r="D552" s="40"/>
      <c r="E552" s="40"/>
      <c r="F552" s="40"/>
      <c r="G552" s="40"/>
    </row>
    <row r="553" spans="3:7" ht="15">
      <c r="C553" s="40"/>
      <c r="D553" s="40"/>
      <c r="E553" s="40"/>
      <c r="F553" s="40"/>
      <c r="G553" s="40"/>
    </row>
    <row r="554" spans="3:7" ht="15">
      <c r="C554" s="40"/>
      <c r="D554" s="40"/>
      <c r="E554" s="40"/>
      <c r="F554" s="40"/>
      <c r="G554" s="40"/>
    </row>
    <row r="555" spans="3:7" ht="15">
      <c r="C555" s="40"/>
      <c r="D555" s="40"/>
      <c r="E555" s="40"/>
      <c r="F555" s="40"/>
      <c r="G555" s="40"/>
    </row>
    <row r="556" spans="3:7" ht="15">
      <c r="C556" s="40"/>
      <c r="D556" s="40"/>
      <c r="E556" s="40"/>
      <c r="F556" s="40"/>
      <c r="G556" s="40"/>
    </row>
    <row r="557" spans="3:7" ht="15">
      <c r="C557" s="40"/>
      <c r="D557" s="40"/>
      <c r="E557" s="40"/>
      <c r="F557" s="40"/>
      <c r="G557" s="40"/>
    </row>
    <row r="558" spans="3:7" ht="15">
      <c r="C558" s="40"/>
      <c r="D558" s="40"/>
      <c r="E558" s="40"/>
      <c r="F558" s="40"/>
      <c r="G558" s="40"/>
    </row>
    <row r="559" spans="3:7" ht="15">
      <c r="C559" s="40"/>
      <c r="D559" s="40"/>
      <c r="E559" s="40"/>
      <c r="F559" s="40"/>
      <c r="G559" s="40"/>
    </row>
    <row r="560" spans="3:7" ht="15">
      <c r="C560" s="40"/>
      <c r="D560" s="40"/>
      <c r="E560" s="40"/>
      <c r="F560" s="40"/>
      <c r="G560" s="40"/>
    </row>
    <row r="561" spans="3:7" ht="15">
      <c r="C561" s="40"/>
      <c r="D561" s="40"/>
      <c r="E561" s="40"/>
      <c r="F561" s="40"/>
      <c r="G561" s="40"/>
    </row>
    <row r="562" spans="3:7" ht="15">
      <c r="C562" s="40"/>
      <c r="D562" s="40"/>
      <c r="E562" s="40"/>
      <c r="F562" s="40"/>
      <c r="G562" s="40"/>
    </row>
    <row r="563" spans="3:7" ht="15">
      <c r="C563" s="40"/>
      <c r="D563" s="40"/>
      <c r="E563" s="40"/>
      <c r="F563" s="40"/>
      <c r="G563" s="40"/>
    </row>
    <row r="564" spans="3:7" ht="15">
      <c r="C564" s="40"/>
      <c r="D564" s="40"/>
      <c r="E564" s="40"/>
      <c r="F564" s="40"/>
      <c r="G564" s="40"/>
    </row>
    <row r="565" spans="3:7" ht="15">
      <c r="C565" s="40"/>
      <c r="D565" s="40"/>
      <c r="E565" s="40"/>
      <c r="F565" s="40"/>
      <c r="G565" s="40"/>
    </row>
    <row r="566" spans="3:7" ht="15">
      <c r="C566" s="40"/>
      <c r="D566" s="40"/>
      <c r="E566" s="40"/>
      <c r="F566" s="40"/>
      <c r="G566" s="40"/>
    </row>
    <row r="567" spans="3:7" ht="15">
      <c r="C567" s="40"/>
      <c r="D567" s="40"/>
      <c r="E567" s="40"/>
      <c r="F567" s="40"/>
      <c r="G567" s="40"/>
    </row>
    <row r="568" spans="3:7" ht="15">
      <c r="C568" s="40"/>
      <c r="D568" s="40"/>
      <c r="E568" s="40"/>
      <c r="F568" s="40"/>
      <c r="G568" s="40"/>
    </row>
    <row r="569" spans="3:7" ht="15">
      <c r="C569" s="40"/>
      <c r="D569" s="40"/>
      <c r="E569" s="40"/>
      <c r="F569" s="40"/>
      <c r="G569" s="40"/>
    </row>
    <row r="570" spans="3:7" ht="15">
      <c r="C570" s="40"/>
      <c r="D570" s="40"/>
      <c r="E570" s="40"/>
      <c r="F570" s="40"/>
      <c r="G570" s="40"/>
    </row>
    <row r="571" spans="3:7" ht="15">
      <c r="C571" s="40"/>
      <c r="D571" s="40"/>
      <c r="E571" s="40"/>
      <c r="F571" s="40"/>
      <c r="G571" s="40"/>
    </row>
    <row r="572" spans="3:7" ht="15">
      <c r="C572" s="40"/>
      <c r="D572" s="40"/>
      <c r="E572" s="40"/>
      <c r="F572" s="40"/>
      <c r="G572" s="40"/>
    </row>
    <row r="573" spans="3:7" ht="15">
      <c r="C573" s="40"/>
      <c r="D573" s="40"/>
      <c r="E573" s="40"/>
      <c r="F573" s="40"/>
      <c r="G573" s="40"/>
    </row>
    <row r="574" spans="3:7" ht="15">
      <c r="C574" s="40"/>
      <c r="D574" s="40"/>
      <c r="E574" s="40"/>
      <c r="F574" s="40"/>
      <c r="G574" s="40"/>
    </row>
    <row r="575" spans="3:7" ht="15">
      <c r="C575" s="40"/>
      <c r="D575" s="40"/>
      <c r="E575" s="40"/>
      <c r="F575" s="40"/>
      <c r="G575" s="40"/>
    </row>
    <row r="576" spans="3:7" ht="15">
      <c r="C576" s="40"/>
      <c r="D576" s="40"/>
      <c r="E576" s="40"/>
      <c r="F576" s="40"/>
      <c r="G576" s="40"/>
    </row>
    <row r="577" spans="3:7" ht="15">
      <c r="C577" s="40"/>
      <c r="D577" s="40"/>
      <c r="E577" s="40"/>
      <c r="F577" s="40"/>
      <c r="G577" s="40"/>
    </row>
    <row r="578" spans="3:7" ht="15">
      <c r="C578" s="40"/>
      <c r="D578" s="40"/>
      <c r="E578" s="40"/>
      <c r="F578" s="40"/>
      <c r="G578" s="40"/>
    </row>
    <row r="579" spans="3:7" ht="15">
      <c r="C579" s="40"/>
      <c r="D579" s="40"/>
      <c r="E579" s="40"/>
      <c r="F579" s="40"/>
      <c r="G579" s="40"/>
    </row>
    <row r="580" spans="3:7" ht="15">
      <c r="C580" s="40"/>
      <c r="D580" s="40"/>
      <c r="E580" s="40"/>
      <c r="F580" s="40"/>
      <c r="G580" s="40"/>
    </row>
    <row r="581" spans="3:7" ht="15">
      <c r="C581" s="40"/>
      <c r="D581" s="40"/>
      <c r="E581" s="40"/>
      <c r="F581" s="40"/>
      <c r="G581" s="40"/>
    </row>
    <row r="582" spans="3:7" ht="15">
      <c r="C582" s="40"/>
      <c r="D582" s="40"/>
      <c r="E582" s="40"/>
      <c r="F582" s="40"/>
      <c r="G582" s="40"/>
    </row>
    <row r="583" spans="3:7" ht="15">
      <c r="C583" s="40"/>
      <c r="D583" s="40"/>
      <c r="E583" s="40"/>
      <c r="F583" s="40"/>
      <c r="G583" s="40"/>
    </row>
    <row r="584" spans="3:7" ht="15">
      <c r="C584" s="40"/>
      <c r="D584" s="40"/>
      <c r="E584" s="40"/>
      <c r="F584" s="40"/>
      <c r="G584" s="40"/>
    </row>
    <row r="585" spans="3:7" ht="15">
      <c r="C585" s="40"/>
      <c r="D585" s="40"/>
      <c r="E585" s="40"/>
      <c r="F585" s="40"/>
      <c r="G585" s="40"/>
    </row>
    <row r="586" spans="3:7" ht="15">
      <c r="C586" s="40"/>
      <c r="D586" s="40"/>
      <c r="E586" s="40"/>
      <c r="F586" s="40"/>
      <c r="G586" s="40"/>
    </row>
    <row r="587" spans="3:7" ht="15">
      <c r="C587" s="40"/>
      <c r="D587" s="40"/>
      <c r="E587" s="40"/>
      <c r="F587" s="40"/>
      <c r="G587" s="40"/>
    </row>
    <row r="588" spans="3:7" ht="15">
      <c r="C588" s="40"/>
      <c r="D588" s="40"/>
      <c r="E588" s="40"/>
      <c r="F588" s="40"/>
      <c r="G588" s="40"/>
    </row>
    <row r="589" spans="3:7" ht="15">
      <c r="C589" s="40"/>
      <c r="D589" s="40"/>
      <c r="E589" s="40"/>
      <c r="F589" s="40"/>
      <c r="G589" s="40"/>
    </row>
    <row r="590" spans="3:7" ht="15">
      <c r="C590" s="40"/>
      <c r="D590" s="40"/>
      <c r="E590" s="40"/>
      <c r="F590" s="40"/>
      <c r="G590" s="40"/>
    </row>
    <row r="591" spans="3:7" ht="15">
      <c r="C591" s="40"/>
      <c r="D591" s="40"/>
      <c r="E591" s="40"/>
      <c r="F591" s="40"/>
      <c r="G591" s="40"/>
    </row>
    <row r="592" spans="3:7" ht="15">
      <c r="C592" s="40"/>
      <c r="D592" s="40"/>
      <c r="E592" s="40"/>
      <c r="F592" s="40"/>
      <c r="G592" s="40"/>
    </row>
    <row r="593" spans="3:7" ht="15">
      <c r="C593" s="40"/>
      <c r="D593" s="40"/>
      <c r="E593" s="40"/>
      <c r="F593" s="40"/>
      <c r="G593" s="40"/>
    </row>
    <row r="594" spans="3:7" ht="15">
      <c r="C594" s="40"/>
      <c r="D594" s="40"/>
      <c r="E594" s="40"/>
      <c r="F594" s="40"/>
      <c r="G594" s="40"/>
    </row>
    <row r="595" spans="3:7" ht="15">
      <c r="C595" s="40"/>
      <c r="D595" s="40"/>
      <c r="E595" s="40"/>
      <c r="F595" s="40"/>
      <c r="G595" s="40"/>
    </row>
    <row r="596" spans="3:7" ht="15">
      <c r="C596" s="40"/>
      <c r="D596" s="40"/>
      <c r="E596" s="40"/>
      <c r="F596" s="40"/>
      <c r="G596" s="40"/>
    </row>
    <row r="597" spans="3:7" ht="15">
      <c r="C597" s="40"/>
      <c r="D597" s="40"/>
      <c r="E597" s="40"/>
      <c r="F597" s="40"/>
      <c r="G597" s="40"/>
    </row>
    <row r="598" spans="3:7" ht="15">
      <c r="C598" s="40"/>
      <c r="D598" s="40"/>
      <c r="E598" s="40"/>
      <c r="F598" s="40"/>
      <c r="G598" s="40"/>
    </row>
    <row r="599" spans="3:7" ht="15">
      <c r="C599" s="40"/>
      <c r="D599" s="40"/>
      <c r="E599" s="40"/>
      <c r="F599" s="40"/>
      <c r="G599" s="40"/>
    </row>
    <row r="600" spans="3:7" ht="15">
      <c r="C600" s="40"/>
      <c r="D600" s="40"/>
      <c r="E600" s="40"/>
      <c r="F600" s="40"/>
      <c r="G600" s="40"/>
    </row>
    <row r="601" spans="3:7" ht="15">
      <c r="C601" s="40"/>
      <c r="D601" s="40"/>
      <c r="E601" s="40"/>
      <c r="F601" s="40"/>
      <c r="G601" s="40"/>
    </row>
    <row r="602" spans="3:7" ht="15">
      <c r="C602" s="40"/>
      <c r="D602" s="40"/>
      <c r="E602" s="40"/>
      <c r="F602" s="40"/>
      <c r="G602" s="40"/>
    </row>
    <row r="603" spans="3:7" ht="15">
      <c r="C603" s="40"/>
      <c r="D603" s="40"/>
      <c r="E603" s="40"/>
      <c r="F603" s="40"/>
      <c r="G603" s="40"/>
    </row>
    <row r="604" spans="3:7" ht="15">
      <c r="C604" s="40"/>
      <c r="D604" s="40"/>
      <c r="E604" s="40"/>
      <c r="F604" s="40"/>
      <c r="G604" s="40"/>
    </row>
    <row r="605" spans="3:7" ht="15">
      <c r="C605" s="40"/>
      <c r="D605" s="40"/>
      <c r="E605" s="40"/>
      <c r="F605" s="40"/>
      <c r="G605" s="40"/>
    </row>
    <row r="606" spans="3:7" ht="15">
      <c r="C606" s="40"/>
      <c r="D606" s="40"/>
      <c r="E606" s="40"/>
      <c r="F606" s="40"/>
      <c r="G606" s="40"/>
    </row>
    <row r="607" spans="3:7" ht="15">
      <c r="C607" s="40"/>
      <c r="D607" s="40"/>
      <c r="E607" s="40"/>
      <c r="F607" s="40"/>
      <c r="G607" s="40"/>
    </row>
    <row r="608" spans="3:7" ht="15">
      <c r="C608" s="40"/>
      <c r="D608" s="40"/>
      <c r="E608" s="40"/>
      <c r="F608" s="40"/>
      <c r="G608" s="40"/>
    </row>
    <row r="609" spans="3:7" ht="15">
      <c r="C609" s="40"/>
      <c r="D609" s="40"/>
      <c r="E609" s="40"/>
      <c r="F609" s="40"/>
      <c r="G609" s="40"/>
    </row>
    <row r="610" spans="3:7" ht="15">
      <c r="C610" s="40"/>
      <c r="D610" s="40"/>
      <c r="E610" s="40"/>
      <c r="F610" s="40"/>
      <c r="G610" s="40"/>
    </row>
    <row r="611" spans="3:7" ht="15">
      <c r="C611" s="40"/>
      <c r="D611" s="40"/>
      <c r="E611" s="40"/>
      <c r="F611" s="40"/>
      <c r="G611" s="40"/>
    </row>
    <row r="612" spans="3:7" ht="15">
      <c r="C612" s="40"/>
      <c r="D612" s="40"/>
      <c r="E612" s="40"/>
      <c r="F612" s="40"/>
      <c r="G612" s="40"/>
    </row>
    <row r="613" spans="3:7" ht="15">
      <c r="C613" s="40"/>
      <c r="D613" s="40"/>
      <c r="E613" s="40"/>
      <c r="F613" s="40"/>
      <c r="G613" s="40"/>
    </row>
    <row r="614" spans="3:7" ht="15">
      <c r="C614" s="40"/>
      <c r="D614" s="40"/>
      <c r="E614" s="40"/>
      <c r="F614" s="40"/>
      <c r="G614" s="40"/>
    </row>
    <row r="615" spans="3:7" ht="15">
      <c r="C615" s="40"/>
      <c r="D615" s="40"/>
      <c r="E615" s="40"/>
      <c r="F615" s="40"/>
      <c r="G615" s="40"/>
    </row>
    <row r="616" spans="3:7" ht="15">
      <c r="C616" s="40"/>
      <c r="D616" s="40"/>
      <c r="E616" s="40"/>
      <c r="F616" s="40"/>
      <c r="G616" s="40"/>
    </row>
    <row r="617" spans="3:7" ht="15">
      <c r="C617" s="40"/>
      <c r="D617" s="40"/>
      <c r="E617" s="40"/>
      <c r="F617" s="40"/>
      <c r="G617" s="40"/>
    </row>
    <row r="618" spans="3:7" ht="15">
      <c r="C618" s="40"/>
      <c r="D618" s="40"/>
      <c r="E618" s="40"/>
      <c r="F618" s="40"/>
      <c r="G618" s="40"/>
    </row>
    <row r="619" spans="3:7" ht="15">
      <c r="C619" s="40"/>
      <c r="D619" s="40"/>
      <c r="E619" s="40"/>
      <c r="F619" s="40"/>
      <c r="G619" s="40"/>
    </row>
    <row r="620" spans="3:7" ht="15">
      <c r="C620" s="40"/>
      <c r="D620" s="40"/>
      <c r="E620" s="40"/>
      <c r="F620" s="40"/>
      <c r="G620" s="40"/>
    </row>
    <row r="621" spans="3:7" ht="15">
      <c r="C621" s="40"/>
      <c r="D621" s="40"/>
      <c r="E621" s="40"/>
      <c r="F621" s="40"/>
      <c r="G621" s="40"/>
    </row>
    <row r="622" spans="3:7" ht="15">
      <c r="C622" s="40"/>
      <c r="D622" s="40"/>
      <c r="E622" s="40"/>
      <c r="F622" s="40"/>
      <c r="G622" s="40"/>
    </row>
    <row r="623" spans="3:7" ht="15">
      <c r="C623" s="40"/>
      <c r="D623" s="40"/>
      <c r="E623" s="40"/>
      <c r="F623" s="40"/>
      <c r="G623" s="40"/>
    </row>
    <row r="624" spans="3:7" ht="15">
      <c r="C624" s="40"/>
      <c r="D624" s="40"/>
      <c r="E624" s="40"/>
      <c r="F624" s="40"/>
      <c r="G624" s="40"/>
    </row>
    <row r="625" spans="3:7" ht="15">
      <c r="C625" s="40"/>
      <c r="D625" s="40"/>
      <c r="E625" s="40"/>
      <c r="F625" s="40"/>
      <c r="G625" s="40"/>
    </row>
    <row r="626" spans="3:7" ht="15">
      <c r="C626" s="40"/>
      <c r="D626" s="40"/>
      <c r="E626" s="40"/>
      <c r="F626" s="40"/>
      <c r="G626" s="40"/>
    </row>
    <row r="627" spans="3:7" ht="15">
      <c r="C627" s="40"/>
      <c r="D627" s="40"/>
      <c r="E627" s="40"/>
      <c r="F627" s="40"/>
      <c r="G627" s="40"/>
    </row>
    <row r="628" spans="3:7" ht="15">
      <c r="C628" s="40"/>
      <c r="D628" s="40"/>
      <c r="E628" s="40"/>
      <c r="F628" s="40"/>
      <c r="G628" s="40"/>
    </row>
    <row r="629" spans="3:7" ht="15">
      <c r="C629" s="40"/>
      <c r="D629" s="40"/>
      <c r="E629" s="40"/>
      <c r="F629" s="40"/>
      <c r="G629" s="40"/>
    </row>
    <row r="630" spans="3:7" ht="15">
      <c r="C630" s="40"/>
      <c r="D630" s="40"/>
      <c r="E630" s="40"/>
      <c r="F630" s="40"/>
      <c r="G630" s="40"/>
    </row>
    <row r="631" spans="3:7" ht="15">
      <c r="C631" s="40"/>
      <c r="D631" s="40"/>
      <c r="E631" s="40"/>
      <c r="F631" s="40"/>
      <c r="G631" s="40"/>
    </row>
    <row r="632" spans="3:7" ht="15">
      <c r="C632" s="40"/>
      <c r="D632" s="40"/>
      <c r="E632" s="40"/>
      <c r="F632" s="40"/>
      <c r="G632" s="40"/>
    </row>
    <row r="633" spans="3:7" ht="15">
      <c r="C633" s="40"/>
      <c r="D633" s="40"/>
      <c r="E633" s="40"/>
      <c r="F633" s="40"/>
      <c r="G633" s="40"/>
    </row>
    <row r="634" spans="3:7" ht="15">
      <c r="C634" s="40"/>
      <c r="D634" s="40"/>
      <c r="E634" s="40"/>
      <c r="F634" s="40"/>
      <c r="G634" s="40"/>
    </row>
    <row r="635" spans="3:7" ht="15">
      <c r="C635" s="40"/>
      <c r="D635" s="40"/>
      <c r="E635" s="40"/>
      <c r="F635" s="40"/>
      <c r="G635" s="40"/>
    </row>
    <row r="636" spans="3:7" ht="15">
      <c r="C636" s="40"/>
      <c r="D636" s="40"/>
      <c r="E636" s="40"/>
      <c r="F636" s="40"/>
      <c r="G636" s="40"/>
    </row>
    <row r="637" spans="3:7" ht="15">
      <c r="C637" s="40"/>
      <c r="D637" s="40"/>
      <c r="E637" s="40"/>
      <c r="F637" s="40"/>
      <c r="G637" s="40"/>
    </row>
    <row r="638" spans="3:7" ht="15">
      <c r="C638" s="40"/>
      <c r="D638" s="40"/>
      <c r="E638" s="40"/>
      <c r="F638" s="40"/>
      <c r="G638" s="40"/>
    </row>
    <row r="639" spans="3:7" ht="15">
      <c r="C639" s="40"/>
      <c r="D639" s="40"/>
      <c r="E639" s="40"/>
      <c r="F639" s="40"/>
      <c r="G639" s="40"/>
    </row>
    <row r="640" spans="3:7" ht="15">
      <c r="C640" s="40"/>
      <c r="D640" s="40"/>
      <c r="E640" s="40"/>
      <c r="F640" s="40"/>
      <c r="G640" s="40"/>
    </row>
    <row r="641" spans="3:7" ht="15">
      <c r="C641" s="40"/>
      <c r="D641" s="40"/>
      <c r="E641" s="40"/>
      <c r="F641" s="40"/>
      <c r="G641" s="40"/>
    </row>
    <row r="642" spans="3:7" ht="15">
      <c r="C642" s="40"/>
      <c r="D642" s="40"/>
      <c r="E642" s="40"/>
      <c r="F642" s="40"/>
      <c r="G642" s="40"/>
    </row>
    <row r="643" spans="3:7" ht="15">
      <c r="C643" s="40"/>
      <c r="D643" s="40"/>
      <c r="E643" s="40"/>
      <c r="F643" s="40"/>
      <c r="G643" s="40"/>
    </row>
    <row r="644" spans="3:7" ht="15">
      <c r="C644" s="40"/>
      <c r="D644" s="40"/>
      <c r="E644" s="40"/>
      <c r="F644" s="40"/>
      <c r="G644" s="40"/>
    </row>
    <row r="645" spans="3:7" ht="15">
      <c r="C645" s="40"/>
      <c r="D645" s="40"/>
      <c r="E645" s="40"/>
      <c r="F645" s="40"/>
      <c r="G645" s="40"/>
    </row>
    <row r="646" spans="3:7" ht="15">
      <c r="C646" s="40"/>
      <c r="D646" s="40"/>
      <c r="E646" s="40"/>
      <c r="F646" s="40"/>
      <c r="G646" s="40"/>
    </row>
    <row r="647" spans="3:7" ht="15">
      <c r="C647" s="40"/>
      <c r="D647" s="40"/>
      <c r="E647" s="40"/>
      <c r="F647" s="40"/>
      <c r="G647" s="40"/>
    </row>
    <row r="648" spans="3:7" ht="15">
      <c r="C648" s="40"/>
      <c r="D648" s="40"/>
      <c r="E648" s="40"/>
      <c r="F648" s="40"/>
      <c r="G648" s="40"/>
    </row>
    <row r="649" spans="3:7" ht="15">
      <c r="C649" s="40"/>
      <c r="D649" s="40"/>
      <c r="E649" s="40"/>
      <c r="F649" s="40"/>
      <c r="G649" s="40"/>
    </row>
    <row r="650" spans="3:7" ht="15">
      <c r="C650" s="40"/>
      <c r="D650" s="40"/>
      <c r="E650" s="40"/>
      <c r="F650" s="40"/>
      <c r="G650" s="40"/>
    </row>
    <row r="651" spans="3:7" ht="15">
      <c r="C651" s="40"/>
      <c r="D651" s="40"/>
      <c r="E651" s="40"/>
      <c r="F651" s="40"/>
      <c r="G651" s="40"/>
    </row>
    <row r="652" spans="3:7" ht="15">
      <c r="C652" s="40"/>
      <c r="D652" s="40"/>
      <c r="E652" s="40"/>
      <c r="F652" s="40"/>
      <c r="G652" s="40"/>
    </row>
    <row r="653" spans="3:7" ht="15">
      <c r="C653" s="40"/>
      <c r="D653" s="40"/>
      <c r="E653" s="40"/>
      <c r="F653" s="40"/>
      <c r="G653" s="40"/>
    </row>
    <row r="654" spans="3:7" ht="15">
      <c r="C654" s="40"/>
      <c r="D654" s="40"/>
      <c r="E654" s="40"/>
      <c r="F654" s="40"/>
      <c r="G654" s="40"/>
    </row>
    <row r="655" spans="3:7" ht="15">
      <c r="C655" s="40"/>
      <c r="D655" s="40"/>
      <c r="E655" s="40"/>
      <c r="F655" s="40"/>
      <c r="G655" s="40"/>
    </row>
    <row r="656" spans="3:7" ht="15">
      <c r="C656" s="40"/>
      <c r="D656" s="40"/>
      <c r="E656" s="40"/>
      <c r="F656" s="40"/>
      <c r="G656" s="40"/>
    </row>
    <row r="657" spans="3:7" ht="15">
      <c r="C657" s="40"/>
      <c r="D657" s="40"/>
      <c r="E657" s="40"/>
      <c r="F657" s="40"/>
      <c r="G657" s="40"/>
    </row>
    <row r="658" spans="3:7" ht="15">
      <c r="C658" s="40"/>
      <c r="D658" s="40"/>
      <c r="E658" s="40"/>
      <c r="F658" s="40"/>
      <c r="G658" s="40"/>
    </row>
    <row r="659" spans="3:7" ht="15">
      <c r="C659" s="40"/>
      <c r="D659" s="40"/>
      <c r="E659" s="40"/>
      <c r="F659" s="40"/>
      <c r="G659" s="40"/>
    </row>
    <row r="660" spans="3:7" ht="15">
      <c r="C660" s="40"/>
      <c r="D660" s="40"/>
      <c r="E660" s="40"/>
      <c r="F660" s="40"/>
      <c r="G660" s="40"/>
    </row>
    <row r="661" spans="3:7" ht="15">
      <c r="C661" s="40"/>
      <c r="D661" s="40"/>
      <c r="E661" s="40"/>
      <c r="F661" s="40"/>
      <c r="G661" s="40"/>
    </row>
    <row r="662" spans="3:7" ht="15">
      <c r="C662" s="40"/>
      <c r="D662" s="40"/>
      <c r="E662" s="40"/>
      <c r="F662" s="40"/>
      <c r="G662" s="40"/>
    </row>
    <row r="663" spans="3:7" ht="15">
      <c r="C663" s="40"/>
      <c r="D663" s="40"/>
      <c r="E663" s="40"/>
      <c r="F663" s="40"/>
      <c r="G663" s="40"/>
    </row>
    <row r="664" spans="3:7" ht="15">
      <c r="C664" s="40"/>
      <c r="D664" s="40"/>
      <c r="E664" s="40"/>
      <c r="F664" s="40"/>
      <c r="G664" s="40"/>
    </row>
    <row r="665" spans="3:7" ht="15">
      <c r="C665" s="40"/>
      <c r="D665" s="40"/>
      <c r="E665" s="40"/>
      <c r="F665" s="40"/>
      <c r="G665" s="40"/>
    </row>
    <row r="666" spans="3:7" ht="15">
      <c r="C666" s="40"/>
      <c r="D666" s="40"/>
      <c r="E666" s="40"/>
      <c r="F666" s="40"/>
      <c r="G666" s="40"/>
    </row>
    <row r="667" spans="3:7" ht="15">
      <c r="C667" s="40"/>
      <c r="D667" s="40"/>
      <c r="E667" s="40"/>
      <c r="F667" s="40"/>
      <c r="G667" s="40"/>
    </row>
    <row r="668" spans="3:7" ht="15">
      <c r="C668" s="40"/>
      <c r="D668" s="40"/>
      <c r="E668" s="40"/>
      <c r="F668" s="40"/>
      <c r="G668" s="40"/>
    </row>
    <row r="669" spans="3:7" ht="15">
      <c r="C669" s="40"/>
      <c r="D669" s="40"/>
      <c r="E669" s="40"/>
      <c r="F669" s="40"/>
      <c r="G669" s="40"/>
    </row>
    <row r="670" spans="3:7" ht="15">
      <c r="C670" s="40"/>
      <c r="D670" s="40"/>
      <c r="E670" s="40"/>
      <c r="F670" s="40"/>
      <c r="G670" s="40"/>
    </row>
    <row r="671" spans="3:7" ht="15">
      <c r="C671" s="40"/>
      <c r="D671" s="40"/>
      <c r="E671" s="40"/>
      <c r="F671" s="40"/>
      <c r="G671" s="40"/>
    </row>
    <row r="672" spans="3:7" ht="15">
      <c r="C672" s="40"/>
      <c r="D672" s="40"/>
      <c r="E672" s="40"/>
      <c r="F672" s="40"/>
      <c r="G672" s="40"/>
    </row>
    <row r="673" spans="3:7" ht="15">
      <c r="C673" s="40"/>
      <c r="D673" s="40"/>
      <c r="E673" s="40"/>
      <c r="F673" s="40"/>
      <c r="G673" s="40"/>
    </row>
    <row r="674" spans="3:7" ht="15">
      <c r="C674" s="40"/>
      <c r="D674" s="40"/>
      <c r="E674" s="40"/>
      <c r="F674" s="40"/>
      <c r="G674" s="40"/>
    </row>
    <row r="675" spans="3:7" ht="15">
      <c r="C675" s="40"/>
      <c r="D675" s="40"/>
      <c r="E675" s="40"/>
      <c r="F675" s="40"/>
      <c r="G675" s="40"/>
    </row>
    <row r="676" spans="3:7" ht="15">
      <c r="C676" s="40"/>
      <c r="D676" s="40"/>
      <c r="E676" s="40"/>
      <c r="F676" s="40"/>
      <c r="G676" s="40"/>
    </row>
    <row r="677" spans="3:7" ht="15">
      <c r="C677" s="40"/>
      <c r="D677" s="40"/>
      <c r="E677" s="40"/>
      <c r="F677" s="40"/>
      <c r="G677" s="40"/>
    </row>
    <row r="678" spans="3:7" ht="15">
      <c r="C678" s="40"/>
      <c r="D678" s="40"/>
      <c r="E678" s="40"/>
      <c r="F678" s="40"/>
      <c r="G678" s="40"/>
    </row>
    <row r="679" spans="3:7" ht="15">
      <c r="C679" s="40"/>
      <c r="D679" s="40"/>
      <c r="E679" s="40"/>
      <c r="F679" s="40"/>
      <c r="G679" s="40"/>
    </row>
    <row r="680" spans="3:7" ht="15">
      <c r="C680" s="40"/>
      <c r="D680" s="40"/>
      <c r="E680" s="40"/>
      <c r="F680" s="40"/>
      <c r="G680" s="40"/>
    </row>
    <row r="681" spans="3:7" ht="15">
      <c r="C681" s="40"/>
      <c r="D681" s="40"/>
      <c r="E681" s="40"/>
      <c r="F681" s="40"/>
      <c r="G681" s="40"/>
    </row>
    <row r="682" spans="3:7" ht="15">
      <c r="C682" s="40"/>
      <c r="D682" s="40"/>
      <c r="E682" s="40"/>
      <c r="F682" s="40"/>
      <c r="G682" s="40"/>
    </row>
    <row r="683" spans="3:7" ht="15">
      <c r="C683" s="40"/>
      <c r="D683" s="40"/>
      <c r="E683" s="40"/>
      <c r="F683" s="40"/>
      <c r="G683" s="40"/>
    </row>
    <row r="684" spans="3:7" ht="15">
      <c r="C684" s="40"/>
      <c r="D684" s="40"/>
      <c r="E684" s="40"/>
      <c r="F684" s="40"/>
      <c r="G684" s="40"/>
    </row>
    <row r="685" spans="3:7" ht="15">
      <c r="C685" s="40"/>
      <c r="D685" s="40"/>
      <c r="E685" s="40"/>
      <c r="F685" s="40"/>
      <c r="G685" s="40"/>
    </row>
    <row r="686" spans="3:7" ht="15">
      <c r="C686" s="40"/>
      <c r="D686" s="40"/>
      <c r="E686" s="40"/>
      <c r="F686" s="40"/>
      <c r="G686" s="40"/>
    </row>
    <row r="687" spans="3:7" ht="15">
      <c r="C687" s="40"/>
      <c r="D687" s="40"/>
      <c r="E687" s="40"/>
      <c r="F687" s="40"/>
      <c r="G687" s="40"/>
    </row>
    <row r="688" spans="3:7" ht="15">
      <c r="C688" s="40"/>
      <c r="D688" s="40"/>
      <c r="E688" s="40"/>
      <c r="F688" s="40"/>
      <c r="G688" s="40"/>
    </row>
    <row r="689" spans="3:7" ht="15">
      <c r="C689" s="40"/>
      <c r="D689" s="40"/>
      <c r="E689" s="40"/>
      <c r="F689" s="40"/>
      <c r="G689" s="40"/>
    </row>
    <row r="690" spans="3:7" ht="15">
      <c r="C690" s="40"/>
      <c r="D690" s="40"/>
      <c r="E690" s="40"/>
      <c r="F690" s="40"/>
      <c r="G690" s="40"/>
    </row>
    <row r="691" spans="3:7" ht="15">
      <c r="C691" s="40"/>
      <c r="D691" s="40"/>
      <c r="E691" s="40"/>
      <c r="F691" s="40"/>
      <c r="G691" s="40"/>
    </row>
    <row r="692" spans="3:7" ht="15">
      <c r="C692" s="40"/>
      <c r="D692" s="40"/>
      <c r="E692" s="40"/>
      <c r="F692" s="40"/>
      <c r="G692" s="40"/>
    </row>
    <row r="693" spans="3:7" ht="15">
      <c r="C693" s="40"/>
      <c r="D693" s="40"/>
      <c r="E693" s="40"/>
      <c r="F693" s="40"/>
      <c r="G693" s="40"/>
    </row>
    <row r="694" spans="3:7" ht="15">
      <c r="C694" s="40"/>
      <c r="D694" s="40"/>
      <c r="E694" s="40"/>
      <c r="F694" s="40"/>
      <c r="G694" s="40"/>
    </row>
    <row r="695" spans="3:7" ht="15">
      <c r="C695" s="40"/>
      <c r="D695" s="40"/>
      <c r="E695" s="40"/>
      <c r="F695" s="40"/>
      <c r="G695" s="40"/>
    </row>
    <row r="696" spans="3:7" ht="15">
      <c r="C696" s="40"/>
      <c r="D696" s="40"/>
      <c r="E696" s="40"/>
      <c r="F696" s="40"/>
      <c r="G696" s="40"/>
    </row>
    <row r="697" spans="3:7" ht="15">
      <c r="C697" s="40"/>
      <c r="D697" s="40"/>
      <c r="E697" s="40"/>
      <c r="F697" s="40"/>
      <c r="G697" s="40"/>
    </row>
    <row r="698" spans="3:7" ht="15">
      <c r="C698" s="40"/>
      <c r="D698" s="40"/>
      <c r="E698" s="40"/>
      <c r="F698" s="40"/>
      <c r="G698" s="40"/>
    </row>
    <row r="699" spans="3:7" ht="15">
      <c r="C699" s="40"/>
      <c r="D699" s="40"/>
      <c r="E699" s="40"/>
      <c r="F699" s="40"/>
      <c r="G699" s="40"/>
    </row>
    <row r="700" spans="3:7" ht="15">
      <c r="C700" s="40"/>
      <c r="D700" s="40"/>
      <c r="E700" s="40"/>
      <c r="F700" s="40"/>
      <c r="G700" s="40"/>
    </row>
    <row r="701" spans="3:7" ht="15">
      <c r="C701" s="40"/>
      <c r="D701" s="40"/>
      <c r="E701" s="40"/>
      <c r="F701" s="40"/>
      <c r="G701" s="40"/>
    </row>
    <row r="702" spans="3:7" ht="15">
      <c r="C702" s="40"/>
      <c r="D702" s="40"/>
      <c r="E702" s="40"/>
      <c r="F702" s="40"/>
      <c r="G702" s="40"/>
    </row>
    <row r="703" spans="3:7" ht="15">
      <c r="C703" s="40"/>
      <c r="D703" s="40"/>
      <c r="E703" s="40"/>
      <c r="F703" s="40"/>
      <c r="G703" s="40"/>
    </row>
    <row r="704" spans="3:7" ht="15">
      <c r="C704" s="40"/>
      <c r="D704" s="40"/>
      <c r="E704" s="40"/>
      <c r="F704" s="40"/>
      <c r="G704" s="40"/>
    </row>
    <row r="705" spans="3:7" ht="15">
      <c r="C705" s="40"/>
      <c r="D705" s="40"/>
      <c r="E705" s="40"/>
      <c r="F705" s="40"/>
      <c r="G705" s="40"/>
    </row>
    <row r="706" spans="3:7" ht="15">
      <c r="C706" s="40"/>
      <c r="D706" s="40"/>
      <c r="E706" s="40"/>
      <c r="F706" s="40"/>
      <c r="G706" s="40"/>
    </row>
    <row r="707" spans="3:7" ht="15">
      <c r="C707" s="40"/>
      <c r="D707" s="40"/>
      <c r="E707" s="40"/>
      <c r="F707" s="40"/>
      <c r="G707" s="40"/>
    </row>
    <row r="708" spans="3:7" ht="15">
      <c r="C708" s="40"/>
      <c r="D708" s="40"/>
      <c r="E708" s="40"/>
      <c r="F708" s="40"/>
      <c r="G708" s="40"/>
    </row>
    <row r="709" spans="3:7" ht="15">
      <c r="C709" s="40"/>
      <c r="D709" s="40"/>
      <c r="E709" s="40"/>
      <c r="F709" s="40"/>
      <c r="G709" s="40"/>
    </row>
    <row r="710" spans="3:7" ht="15">
      <c r="C710" s="40"/>
      <c r="D710" s="40"/>
      <c r="E710" s="40"/>
      <c r="F710" s="40"/>
      <c r="G710" s="40"/>
    </row>
    <row r="711" spans="3:7" ht="15">
      <c r="C711" s="40"/>
      <c r="D711" s="40"/>
      <c r="E711" s="40"/>
      <c r="F711" s="40"/>
      <c r="G711" s="40"/>
    </row>
    <row r="712" spans="3:7" ht="15">
      <c r="C712" s="40"/>
      <c r="D712" s="40"/>
      <c r="E712" s="40"/>
      <c r="F712" s="40"/>
      <c r="G712" s="40"/>
    </row>
    <row r="713" spans="3:7" ht="15">
      <c r="C713" s="40"/>
      <c r="D713" s="40"/>
      <c r="E713" s="40"/>
      <c r="F713" s="40"/>
      <c r="G713" s="40"/>
    </row>
    <row r="714" spans="3:7" ht="15">
      <c r="C714" s="40"/>
      <c r="D714" s="40"/>
      <c r="E714" s="40"/>
      <c r="F714" s="40"/>
      <c r="G714" s="40"/>
    </row>
    <row r="715" spans="3:7" ht="15">
      <c r="C715" s="40"/>
      <c r="D715" s="40"/>
      <c r="E715" s="40"/>
      <c r="F715" s="40"/>
      <c r="G715" s="40"/>
    </row>
    <row r="716" spans="3:7" ht="15">
      <c r="C716" s="40"/>
      <c r="D716" s="40"/>
      <c r="E716" s="40"/>
      <c r="F716" s="40"/>
      <c r="G716" s="40"/>
    </row>
    <row r="717" spans="3:7" ht="15">
      <c r="C717" s="40"/>
      <c r="D717" s="40"/>
      <c r="E717" s="40"/>
      <c r="F717" s="40"/>
      <c r="G717" s="40"/>
    </row>
    <row r="718" spans="3:7" ht="15">
      <c r="C718" s="40"/>
      <c r="D718" s="40"/>
      <c r="E718" s="40"/>
      <c r="F718" s="40"/>
      <c r="G718" s="40"/>
    </row>
    <row r="719" spans="3:7" ht="15">
      <c r="C719" s="40"/>
      <c r="D719" s="40"/>
      <c r="E719" s="40"/>
      <c r="F719" s="40"/>
      <c r="G719" s="40"/>
    </row>
    <row r="720" spans="3:7" ht="15">
      <c r="C720" s="40"/>
      <c r="D720" s="40"/>
      <c r="E720" s="40"/>
      <c r="F720" s="40"/>
      <c r="G720" s="40"/>
    </row>
    <row r="721" spans="3:7" ht="15">
      <c r="C721" s="40"/>
      <c r="D721" s="40"/>
      <c r="E721" s="40"/>
      <c r="F721" s="40"/>
      <c r="G721" s="40"/>
    </row>
    <row r="722" spans="3:7" ht="15">
      <c r="C722" s="40"/>
      <c r="D722" s="40"/>
      <c r="E722" s="40"/>
      <c r="F722" s="40"/>
      <c r="G722" s="40"/>
    </row>
    <row r="723" spans="3:7" ht="15">
      <c r="C723" s="40"/>
      <c r="D723" s="40"/>
      <c r="E723" s="40"/>
      <c r="F723" s="40"/>
      <c r="G723" s="40"/>
    </row>
    <row r="724" spans="3:7" ht="15">
      <c r="C724" s="40"/>
      <c r="D724" s="40"/>
      <c r="E724" s="40"/>
      <c r="F724" s="40"/>
      <c r="G724" s="40"/>
    </row>
    <row r="725" spans="3:7" ht="15">
      <c r="C725" s="40"/>
      <c r="D725" s="40"/>
      <c r="E725" s="40"/>
      <c r="F725" s="40"/>
      <c r="G725" s="40"/>
    </row>
    <row r="726" spans="3:7" ht="15">
      <c r="C726" s="40"/>
      <c r="D726" s="40"/>
      <c r="E726" s="40"/>
      <c r="F726" s="40"/>
      <c r="G726" s="40"/>
    </row>
    <row r="727" spans="3:7" ht="15">
      <c r="C727" s="40"/>
      <c r="D727" s="40"/>
      <c r="E727" s="40"/>
      <c r="F727" s="40"/>
      <c r="G727" s="40"/>
    </row>
    <row r="728" spans="3:7" ht="15">
      <c r="C728" s="40"/>
      <c r="D728" s="40"/>
      <c r="E728" s="40"/>
      <c r="F728" s="40"/>
      <c r="G728" s="40"/>
    </row>
    <row r="729" spans="3:7" ht="15">
      <c r="C729" s="40"/>
      <c r="D729" s="40"/>
      <c r="E729" s="40"/>
      <c r="F729" s="40"/>
      <c r="G729" s="40"/>
    </row>
    <row r="730" spans="3:7" ht="15">
      <c r="C730" s="40"/>
      <c r="D730" s="40"/>
      <c r="E730" s="40"/>
      <c r="F730" s="40"/>
      <c r="G730" s="40"/>
    </row>
    <row r="731" spans="3:7" ht="15">
      <c r="C731" s="40"/>
      <c r="D731" s="40"/>
      <c r="E731" s="40"/>
      <c r="F731" s="40"/>
      <c r="G731" s="40"/>
    </row>
    <row r="732" spans="3:7" ht="15">
      <c r="C732" s="40"/>
      <c r="D732" s="40"/>
      <c r="E732" s="40"/>
      <c r="F732" s="40"/>
      <c r="G732" s="40"/>
    </row>
    <row r="733" spans="3:7" ht="15">
      <c r="C733" s="40"/>
      <c r="D733" s="40"/>
      <c r="E733" s="40"/>
      <c r="F733" s="40"/>
      <c r="G733" s="40"/>
    </row>
    <row r="734" spans="3:7" ht="15">
      <c r="C734" s="40"/>
      <c r="D734" s="40"/>
      <c r="E734" s="40"/>
      <c r="F734" s="40"/>
      <c r="G734" s="40"/>
    </row>
    <row r="735" spans="3:7" ht="15">
      <c r="C735" s="40"/>
      <c r="D735" s="40"/>
      <c r="E735" s="40"/>
      <c r="F735" s="40"/>
      <c r="G735" s="40"/>
    </row>
    <row r="736" spans="3:7" ht="15">
      <c r="C736" s="40"/>
      <c r="D736" s="40"/>
      <c r="E736" s="40"/>
      <c r="F736" s="40"/>
      <c r="G736" s="40"/>
    </row>
    <row r="737" spans="3:7" ht="15">
      <c r="C737" s="40"/>
      <c r="D737" s="40"/>
      <c r="E737" s="40"/>
      <c r="F737" s="40"/>
      <c r="G737" s="40"/>
    </row>
    <row r="738" spans="3:7" ht="15">
      <c r="C738" s="40"/>
      <c r="D738" s="40"/>
      <c r="E738" s="40"/>
      <c r="F738" s="40"/>
      <c r="G738" s="40"/>
    </row>
    <row r="739" spans="3:7" ht="15">
      <c r="C739" s="40"/>
      <c r="D739" s="40"/>
      <c r="E739" s="40"/>
      <c r="F739" s="40"/>
      <c r="G739" s="40"/>
    </row>
    <row r="740" spans="3:7" ht="15">
      <c r="C740" s="40"/>
      <c r="D740" s="40"/>
      <c r="E740" s="40"/>
      <c r="F740" s="40"/>
      <c r="G740" s="40"/>
    </row>
    <row r="741" spans="3:7" ht="15">
      <c r="C741" s="40"/>
      <c r="D741" s="40"/>
      <c r="E741" s="40"/>
      <c r="F741" s="40"/>
      <c r="G741" s="40"/>
    </row>
    <row r="742" spans="3:7" ht="15">
      <c r="C742" s="40"/>
      <c r="D742" s="40"/>
      <c r="E742" s="40"/>
      <c r="F742" s="40"/>
      <c r="G742" s="40"/>
    </row>
    <row r="743" spans="3:7" ht="15">
      <c r="C743" s="40"/>
      <c r="D743" s="40"/>
      <c r="E743" s="40"/>
      <c r="F743" s="40"/>
      <c r="G743" s="40"/>
    </row>
    <row r="744" spans="3:7" ht="15">
      <c r="C744" s="40"/>
      <c r="D744" s="40"/>
      <c r="E744" s="40"/>
      <c r="F744" s="40"/>
      <c r="G744" s="40"/>
    </row>
    <row r="745" spans="3:7" ht="15">
      <c r="C745" s="40"/>
      <c r="D745" s="40"/>
      <c r="E745" s="40"/>
      <c r="F745" s="40"/>
      <c r="G745" s="40"/>
    </row>
    <row r="746" spans="3:7" ht="15">
      <c r="C746" s="40"/>
      <c r="D746" s="40"/>
      <c r="E746" s="40"/>
      <c r="F746" s="40"/>
      <c r="G746" s="40"/>
    </row>
    <row r="747" spans="3:7" ht="15">
      <c r="C747" s="40"/>
      <c r="D747" s="40"/>
      <c r="E747" s="40"/>
      <c r="F747" s="40"/>
      <c r="G747" s="40"/>
    </row>
    <row r="748" spans="3:7" ht="15">
      <c r="C748" s="40"/>
      <c r="D748" s="40"/>
      <c r="E748" s="40"/>
      <c r="F748" s="40"/>
      <c r="G748" s="40"/>
    </row>
    <row r="749" spans="3:7" ht="15">
      <c r="C749" s="40"/>
      <c r="D749" s="40"/>
      <c r="E749" s="40"/>
      <c r="F749" s="40"/>
      <c r="G749" s="40"/>
    </row>
    <row r="750" spans="3:7" ht="15">
      <c r="C750" s="40"/>
      <c r="D750" s="40"/>
      <c r="E750" s="40"/>
      <c r="F750" s="40"/>
      <c r="G750" s="40"/>
    </row>
    <row r="751" spans="3:7" ht="15">
      <c r="C751" s="40"/>
      <c r="D751" s="40"/>
      <c r="E751" s="40"/>
      <c r="F751" s="40"/>
      <c r="G751" s="40"/>
    </row>
    <row r="752" spans="3:7" ht="15">
      <c r="C752" s="40"/>
      <c r="D752" s="40"/>
      <c r="E752" s="40"/>
      <c r="F752" s="40"/>
      <c r="G752" s="40"/>
    </row>
    <row r="753" spans="3:7" ht="15">
      <c r="C753" s="40"/>
      <c r="D753" s="40"/>
      <c r="E753" s="40"/>
      <c r="F753" s="40"/>
      <c r="G753" s="40"/>
    </row>
    <row r="754" spans="3:7" ht="15">
      <c r="C754" s="40"/>
      <c r="D754" s="40"/>
      <c r="E754" s="40"/>
      <c r="F754" s="40"/>
      <c r="G754" s="40"/>
    </row>
    <row r="755" spans="3:7" ht="15">
      <c r="C755" s="40"/>
      <c r="D755" s="40"/>
      <c r="E755" s="40"/>
      <c r="F755" s="40"/>
      <c r="G755" s="40"/>
    </row>
    <row r="756" spans="3:7" ht="15">
      <c r="C756" s="40"/>
      <c r="D756" s="40"/>
      <c r="E756" s="40"/>
      <c r="F756" s="40"/>
      <c r="G756" s="40"/>
    </row>
    <row r="757" spans="3:7" ht="15">
      <c r="C757" s="40"/>
      <c r="D757" s="40"/>
      <c r="E757" s="40"/>
      <c r="F757" s="40"/>
      <c r="G757" s="40"/>
    </row>
    <row r="758" spans="3:7" ht="15">
      <c r="C758" s="40"/>
      <c r="D758" s="40"/>
      <c r="E758" s="40"/>
      <c r="F758" s="40"/>
      <c r="G758" s="40"/>
    </row>
    <row r="759" spans="3:7" ht="15">
      <c r="C759" s="40"/>
      <c r="D759" s="40"/>
      <c r="E759" s="40"/>
      <c r="F759" s="40"/>
      <c r="G759" s="40"/>
    </row>
    <row r="760" spans="3:7" ht="15">
      <c r="C760" s="40"/>
      <c r="D760" s="40"/>
      <c r="E760" s="40"/>
      <c r="F760" s="40"/>
      <c r="G760" s="40"/>
    </row>
    <row r="761" spans="3:7" ht="15">
      <c r="C761" s="40"/>
      <c r="D761" s="40"/>
      <c r="E761" s="40"/>
      <c r="F761" s="40"/>
      <c r="G761" s="40"/>
    </row>
    <row r="762" spans="3:7" ht="15">
      <c r="C762" s="40"/>
      <c r="D762" s="40"/>
      <c r="E762" s="40"/>
      <c r="F762" s="40"/>
      <c r="G762" s="40"/>
    </row>
    <row r="763" spans="3:7" ht="15">
      <c r="C763" s="40"/>
      <c r="D763" s="40"/>
      <c r="E763" s="40"/>
      <c r="F763" s="40"/>
      <c r="G763" s="40"/>
    </row>
    <row r="764" spans="3:7" ht="15">
      <c r="C764" s="40"/>
      <c r="D764" s="40"/>
      <c r="E764" s="40"/>
      <c r="F764" s="40"/>
      <c r="G764" s="40"/>
    </row>
    <row r="765" spans="3:7" ht="15">
      <c r="C765" s="40"/>
      <c r="D765" s="40"/>
      <c r="E765" s="40"/>
      <c r="F765" s="40"/>
      <c r="G765" s="40"/>
    </row>
    <row r="766" spans="3:7" ht="15">
      <c r="C766" s="40"/>
      <c r="D766" s="40"/>
      <c r="E766" s="40"/>
      <c r="F766" s="40"/>
      <c r="G766" s="40"/>
    </row>
    <row r="767" spans="3:7" ht="15">
      <c r="C767" s="40"/>
      <c r="D767" s="40"/>
      <c r="E767" s="40"/>
      <c r="F767" s="40"/>
      <c r="G767" s="40"/>
    </row>
    <row r="768" spans="3:7" ht="15">
      <c r="C768" s="40"/>
      <c r="D768" s="40"/>
      <c r="E768" s="40"/>
      <c r="F768" s="40"/>
      <c r="G768" s="40"/>
    </row>
    <row r="769" spans="3:7" ht="15">
      <c r="C769" s="40"/>
      <c r="D769" s="40"/>
      <c r="E769" s="40"/>
      <c r="F769" s="40"/>
      <c r="G769" s="40"/>
    </row>
    <row r="770" spans="3:7" ht="15">
      <c r="C770" s="40"/>
      <c r="D770" s="40"/>
      <c r="E770" s="40"/>
      <c r="F770" s="40"/>
      <c r="G770" s="40"/>
    </row>
    <row r="771" spans="3:7" ht="15">
      <c r="C771" s="40"/>
      <c r="D771" s="40"/>
      <c r="E771" s="40"/>
      <c r="F771" s="40"/>
      <c r="G771" s="40"/>
    </row>
    <row r="772" spans="3:7" ht="15">
      <c r="C772" s="40"/>
      <c r="D772" s="40"/>
      <c r="E772" s="40"/>
      <c r="F772" s="40"/>
      <c r="G772" s="40"/>
    </row>
    <row r="773" spans="3:7" ht="15">
      <c r="C773" s="40"/>
      <c r="D773" s="40"/>
      <c r="E773" s="40"/>
      <c r="F773" s="40"/>
      <c r="G773" s="40"/>
    </row>
    <row r="774" spans="3:7" ht="15">
      <c r="C774" s="40"/>
      <c r="D774" s="40"/>
      <c r="E774" s="40"/>
      <c r="F774" s="40"/>
      <c r="G774" s="40"/>
    </row>
    <row r="775" spans="3:7" ht="15">
      <c r="C775" s="40"/>
      <c r="D775" s="40"/>
      <c r="E775" s="40"/>
      <c r="F775" s="40"/>
      <c r="G775" s="40"/>
    </row>
    <row r="776" spans="3:7" ht="15">
      <c r="C776" s="40"/>
      <c r="D776" s="40"/>
      <c r="E776" s="40"/>
      <c r="F776" s="40"/>
      <c r="G776" s="40"/>
    </row>
    <row r="777" spans="3:7" ht="15">
      <c r="C777" s="40"/>
      <c r="D777" s="40"/>
      <c r="E777" s="40"/>
      <c r="F777" s="40"/>
      <c r="G777" s="40"/>
    </row>
    <row r="778" spans="3:7" ht="15">
      <c r="C778" s="40"/>
      <c r="D778" s="40"/>
      <c r="E778" s="40"/>
      <c r="F778" s="40"/>
      <c r="G778" s="40"/>
    </row>
    <row r="779" spans="3:7" ht="15">
      <c r="C779" s="40"/>
      <c r="D779" s="40"/>
      <c r="E779" s="40"/>
      <c r="F779" s="40"/>
      <c r="G779" s="40"/>
    </row>
    <row r="780" spans="3:7" ht="15">
      <c r="C780" s="40"/>
      <c r="D780" s="40"/>
      <c r="E780" s="40"/>
      <c r="F780" s="40"/>
      <c r="G780" s="40"/>
    </row>
    <row r="781" spans="3:7" ht="15">
      <c r="C781" s="40"/>
      <c r="D781" s="40"/>
      <c r="E781" s="40"/>
      <c r="F781" s="40"/>
      <c r="G781" s="40"/>
    </row>
    <row r="782" spans="3:7" ht="15">
      <c r="C782" s="40"/>
      <c r="D782" s="40"/>
      <c r="E782" s="40"/>
      <c r="F782" s="40"/>
      <c r="G782" s="40"/>
    </row>
    <row r="783" spans="3:7" ht="15">
      <c r="C783" s="40"/>
      <c r="D783" s="40"/>
      <c r="E783" s="40"/>
      <c r="F783" s="40"/>
      <c r="G783" s="40"/>
    </row>
    <row r="784" spans="3:7" ht="15">
      <c r="C784" s="40"/>
      <c r="D784" s="40"/>
      <c r="E784" s="40"/>
      <c r="F784" s="40"/>
      <c r="G784" s="40"/>
    </row>
    <row r="785" spans="3:7" ht="15">
      <c r="C785" s="40"/>
      <c r="D785" s="40"/>
      <c r="E785" s="40"/>
      <c r="F785" s="40"/>
      <c r="G785" s="40"/>
    </row>
    <row r="786" spans="3:7" ht="15">
      <c r="C786" s="40"/>
      <c r="D786" s="40"/>
      <c r="E786" s="40"/>
      <c r="F786" s="40"/>
      <c r="G786" s="40"/>
    </row>
    <row r="787" spans="3:7" ht="15">
      <c r="C787" s="40"/>
      <c r="D787" s="40"/>
      <c r="E787" s="40"/>
      <c r="F787" s="40"/>
      <c r="G787" s="40"/>
    </row>
    <row r="788" spans="3:7" ht="15">
      <c r="C788" s="40"/>
      <c r="D788" s="40"/>
      <c r="E788" s="40"/>
      <c r="F788" s="40"/>
      <c r="G788" s="40"/>
    </row>
    <row r="789" spans="3:7" ht="15">
      <c r="C789" s="40"/>
      <c r="D789" s="40"/>
      <c r="E789" s="40"/>
      <c r="F789" s="40"/>
      <c r="G789" s="40"/>
    </row>
    <row r="790" spans="3:7" ht="15">
      <c r="C790" s="40"/>
      <c r="D790" s="40"/>
      <c r="E790" s="40"/>
      <c r="F790" s="40"/>
      <c r="G790" s="40"/>
    </row>
    <row r="791" spans="3:7" ht="15">
      <c r="C791" s="40"/>
      <c r="D791" s="40"/>
      <c r="E791" s="40"/>
      <c r="F791" s="40"/>
      <c r="G791" s="40"/>
    </row>
    <row r="792" spans="3:7" ht="15">
      <c r="C792" s="40"/>
      <c r="D792" s="40"/>
      <c r="E792" s="40"/>
      <c r="F792" s="40"/>
      <c r="G792" s="40"/>
    </row>
    <row r="793" spans="3:7" ht="15">
      <c r="C793" s="40"/>
      <c r="D793" s="40"/>
      <c r="E793" s="40"/>
      <c r="F793" s="40"/>
      <c r="G793" s="40"/>
    </row>
    <row r="794" spans="3:7" ht="15">
      <c r="C794" s="40"/>
      <c r="D794" s="40"/>
      <c r="E794" s="40"/>
      <c r="F794" s="40"/>
      <c r="G794" s="40"/>
    </row>
    <row r="795" spans="3:7" ht="15">
      <c r="C795" s="40"/>
      <c r="D795" s="40"/>
      <c r="E795" s="40"/>
      <c r="F795" s="40"/>
      <c r="G795" s="40"/>
    </row>
    <row r="796" spans="3:7" ht="15">
      <c r="C796" s="40"/>
      <c r="D796" s="40"/>
      <c r="E796" s="40"/>
      <c r="F796" s="40"/>
      <c r="G796" s="40"/>
    </row>
    <row r="797" spans="3:7" ht="15">
      <c r="C797" s="40"/>
      <c r="D797" s="40"/>
      <c r="E797" s="40"/>
      <c r="F797" s="40"/>
      <c r="G797" s="40"/>
    </row>
    <row r="798" spans="3:7" ht="15">
      <c r="C798" s="40"/>
      <c r="D798" s="40"/>
      <c r="E798" s="40"/>
      <c r="F798" s="40"/>
      <c r="G798" s="40"/>
    </row>
    <row r="799" spans="3:7" ht="15">
      <c r="C799" s="40"/>
      <c r="D799" s="40"/>
      <c r="E799" s="40"/>
      <c r="F799" s="40"/>
      <c r="G799" s="40"/>
    </row>
    <row r="800" spans="3:7" ht="15">
      <c r="C800" s="40"/>
      <c r="D800" s="40"/>
      <c r="E800" s="40"/>
      <c r="F800" s="40"/>
      <c r="G800" s="40"/>
    </row>
    <row r="801" spans="3:7" ht="15">
      <c r="C801" s="40"/>
      <c r="D801" s="40"/>
      <c r="E801" s="40"/>
      <c r="F801" s="40"/>
      <c r="G801" s="40"/>
    </row>
    <row r="802" spans="3:7" ht="15">
      <c r="C802" s="40"/>
      <c r="D802" s="40"/>
      <c r="E802" s="40"/>
      <c r="F802" s="40"/>
      <c r="G802" s="40"/>
    </row>
    <row r="803" spans="3:7" ht="15">
      <c r="C803" s="40"/>
      <c r="D803" s="40"/>
      <c r="E803" s="40"/>
      <c r="F803" s="40"/>
      <c r="G803" s="40"/>
    </row>
    <row r="804" spans="3:7" ht="15">
      <c r="C804" s="40"/>
      <c r="D804" s="40"/>
      <c r="E804" s="40"/>
      <c r="F804" s="40"/>
      <c r="G804" s="40"/>
    </row>
    <row r="805" spans="3:7" ht="15">
      <c r="C805" s="40"/>
      <c r="D805" s="40"/>
      <c r="E805" s="40"/>
      <c r="F805" s="40"/>
      <c r="G805" s="40"/>
    </row>
    <row r="806" spans="3:7" ht="15">
      <c r="C806" s="40"/>
      <c r="D806" s="40"/>
      <c r="E806" s="40"/>
      <c r="F806" s="40"/>
      <c r="G806" s="40"/>
    </row>
    <row r="807" spans="3:7" ht="15">
      <c r="C807" s="40"/>
      <c r="D807" s="40"/>
      <c r="E807" s="40"/>
      <c r="F807" s="40"/>
      <c r="G807" s="40"/>
    </row>
    <row r="808" spans="3:7" ht="15">
      <c r="C808" s="40"/>
      <c r="D808" s="40"/>
      <c r="E808" s="40"/>
      <c r="F808" s="40"/>
      <c r="G808" s="40"/>
    </row>
    <row r="809" spans="3:7" ht="15">
      <c r="C809" s="40"/>
      <c r="D809" s="40"/>
      <c r="E809" s="40"/>
      <c r="F809" s="40"/>
      <c r="G809" s="40"/>
    </row>
    <row r="810" spans="3:7" ht="15">
      <c r="C810" s="40"/>
      <c r="D810" s="40"/>
      <c r="E810" s="40"/>
      <c r="F810" s="40"/>
      <c r="G810" s="40"/>
    </row>
    <row r="811" spans="3:7" ht="15">
      <c r="C811" s="40"/>
      <c r="D811" s="40"/>
      <c r="E811" s="40"/>
      <c r="F811" s="40"/>
      <c r="G811" s="40"/>
    </row>
    <row r="812" spans="3:7" ht="15">
      <c r="C812" s="40"/>
      <c r="D812" s="40"/>
      <c r="E812" s="40"/>
      <c r="F812" s="40"/>
      <c r="G812" s="40"/>
    </row>
    <row r="813" spans="3:7" ht="15">
      <c r="C813" s="40"/>
      <c r="D813" s="40"/>
      <c r="E813" s="40"/>
      <c r="F813" s="40"/>
      <c r="G813" s="40"/>
    </row>
    <row r="814" spans="3:7" ht="15">
      <c r="C814" s="40"/>
      <c r="D814" s="40"/>
      <c r="E814" s="40"/>
      <c r="F814" s="40"/>
      <c r="G814" s="40"/>
    </row>
    <row r="815" spans="3:7" ht="15">
      <c r="C815" s="40"/>
      <c r="D815" s="40"/>
      <c r="E815" s="40"/>
      <c r="F815" s="40"/>
      <c r="G815" s="40"/>
    </row>
    <row r="816" spans="3:7" ht="15">
      <c r="C816" s="40"/>
      <c r="D816" s="40"/>
      <c r="E816" s="40"/>
      <c r="F816" s="40"/>
      <c r="G816" s="40"/>
    </row>
    <row r="817" spans="3:7" ht="15">
      <c r="C817" s="40"/>
      <c r="D817" s="40"/>
      <c r="E817" s="40"/>
      <c r="F817" s="40"/>
      <c r="G817" s="40"/>
    </row>
    <row r="818" spans="3:7" ht="15">
      <c r="C818" s="40"/>
      <c r="D818" s="40"/>
      <c r="E818" s="40"/>
      <c r="F818" s="40"/>
      <c r="G818" s="40"/>
    </row>
    <row r="819" spans="3:7" ht="15">
      <c r="C819" s="40"/>
      <c r="D819" s="40"/>
      <c r="E819" s="40"/>
      <c r="F819" s="40"/>
      <c r="G819" s="40"/>
    </row>
    <row r="820" spans="3:7" ht="15">
      <c r="C820" s="40"/>
      <c r="D820" s="40"/>
      <c r="E820" s="40"/>
      <c r="F820" s="40"/>
      <c r="G820" s="40"/>
    </row>
    <row r="821" spans="3:7" ht="15">
      <c r="C821" s="40"/>
      <c r="D821" s="40"/>
      <c r="E821" s="40"/>
      <c r="F821" s="40"/>
      <c r="G821" s="40"/>
    </row>
    <row r="822" spans="3:7" ht="15">
      <c r="C822" s="40"/>
      <c r="D822" s="40"/>
      <c r="E822" s="40"/>
      <c r="F822" s="40"/>
      <c r="G822" s="40"/>
    </row>
    <row r="823" spans="3:7" ht="15">
      <c r="C823" s="40"/>
      <c r="D823" s="40"/>
      <c r="E823" s="40"/>
      <c r="F823" s="40"/>
      <c r="G823" s="40"/>
    </row>
    <row r="824" spans="3:7" ht="15">
      <c r="C824" s="40"/>
      <c r="D824" s="40"/>
      <c r="E824" s="40"/>
      <c r="F824" s="40"/>
      <c r="G824" s="40"/>
    </row>
    <row r="825" spans="3:7" ht="15">
      <c r="C825" s="40"/>
      <c r="D825" s="40"/>
      <c r="E825" s="40"/>
      <c r="F825" s="40"/>
      <c r="G825" s="40"/>
    </row>
    <row r="826" spans="3:7" ht="15">
      <c r="C826" s="40"/>
      <c r="D826" s="40"/>
      <c r="E826" s="40"/>
      <c r="F826" s="40"/>
      <c r="G826" s="40"/>
    </row>
    <row r="827" spans="3:7" ht="15">
      <c r="C827" s="40"/>
      <c r="D827" s="40"/>
      <c r="E827" s="40"/>
      <c r="F827" s="40"/>
      <c r="G827" s="40"/>
    </row>
    <row r="828" spans="3:7" ht="15">
      <c r="C828" s="40"/>
      <c r="D828" s="40"/>
      <c r="E828" s="40"/>
      <c r="F828" s="40"/>
      <c r="G828" s="40"/>
    </row>
    <row r="829" spans="3:7" ht="15">
      <c r="C829" s="40"/>
      <c r="D829" s="40"/>
      <c r="E829" s="40"/>
      <c r="F829" s="40"/>
      <c r="G829" s="40"/>
    </row>
    <row r="830" spans="3:7" ht="15">
      <c r="C830" s="40"/>
      <c r="D830" s="40"/>
      <c r="E830" s="40"/>
      <c r="F830" s="40"/>
      <c r="G830" s="40"/>
    </row>
    <row r="831" spans="3:7" ht="15">
      <c r="C831" s="40"/>
      <c r="D831" s="40"/>
      <c r="E831" s="40"/>
      <c r="F831" s="40"/>
      <c r="G831" s="40"/>
    </row>
    <row r="832" spans="3:7" ht="15">
      <c r="C832" s="40"/>
      <c r="D832" s="40"/>
      <c r="E832" s="40"/>
      <c r="F832" s="40"/>
      <c r="G832" s="40"/>
    </row>
    <row r="833" spans="3:7" ht="15">
      <c r="C833" s="40"/>
      <c r="D833" s="40"/>
      <c r="E833" s="40"/>
      <c r="F833" s="40"/>
      <c r="G833" s="40"/>
    </row>
    <row r="834" spans="3:7" ht="15">
      <c r="C834" s="40"/>
      <c r="D834" s="40"/>
      <c r="E834" s="40"/>
      <c r="F834" s="40"/>
      <c r="G834" s="40"/>
    </row>
    <row r="835" spans="3:7" ht="15">
      <c r="C835" s="40"/>
      <c r="D835" s="40"/>
      <c r="E835" s="40"/>
      <c r="F835" s="40"/>
      <c r="G835" s="40"/>
    </row>
    <row r="836" spans="3:7" ht="15">
      <c r="C836" s="40"/>
      <c r="D836" s="40"/>
      <c r="E836" s="40"/>
      <c r="F836" s="40"/>
      <c r="G836" s="40"/>
    </row>
    <row r="837" spans="3:7" ht="15">
      <c r="C837" s="40"/>
      <c r="D837" s="40"/>
      <c r="E837" s="40"/>
      <c r="F837" s="40"/>
      <c r="G837" s="40"/>
    </row>
    <row r="838" spans="3:7" ht="15">
      <c r="C838" s="40"/>
      <c r="D838" s="40"/>
      <c r="E838" s="40"/>
      <c r="F838" s="40"/>
      <c r="G838" s="40"/>
    </row>
    <row r="839" spans="3:7" ht="15">
      <c r="C839" s="40"/>
      <c r="D839" s="40"/>
      <c r="E839" s="40"/>
      <c r="F839" s="40"/>
      <c r="G839" s="40"/>
    </row>
    <row r="840" spans="3:7" ht="15">
      <c r="C840" s="40"/>
      <c r="D840" s="40"/>
      <c r="E840" s="40"/>
      <c r="F840" s="40"/>
      <c r="G840" s="40"/>
    </row>
    <row r="841" spans="3:7" ht="15">
      <c r="C841" s="40"/>
      <c r="D841" s="40"/>
      <c r="E841" s="40"/>
      <c r="F841" s="40"/>
      <c r="G841" s="40"/>
    </row>
    <row r="842" spans="3:7" ht="15">
      <c r="C842" s="40"/>
      <c r="D842" s="40"/>
      <c r="E842" s="40"/>
      <c r="F842" s="40"/>
      <c r="G842" s="40"/>
    </row>
    <row r="843" spans="3:7" ht="15">
      <c r="C843" s="40"/>
      <c r="D843" s="40"/>
      <c r="E843" s="40"/>
      <c r="F843" s="40"/>
      <c r="G843" s="40"/>
    </row>
    <row r="844" spans="3:7" ht="15">
      <c r="C844" s="40"/>
      <c r="D844" s="40"/>
      <c r="E844" s="40"/>
      <c r="F844" s="40"/>
      <c r="G844" s="40"/>
    </row>
    <row r="845" spans="3:7" ht="15">
      <c r="C845" s="40"/>
      <c r="D845" s="40"/>
      <c r="E845" s="40"/>
      <c r="F845" s="40"/>
      <c r="G845" s="40"/>
    </row>
    <row r="846" spans="3:7" ht="15">
      <c r="C846" s="40"/>
      <c r="D846" s="40"/>
      <c r="E846" s="40"/>
      <c r="F846" s="40"/>
      <c r="G846" s="40"/>
    </row>
    <row r="847" spans="3:7" ht="15">
      <c r="C847" s="40"/>
      <c r="D847" s="40"/>
      <c r="E847" s="40"/>
      <c r="F847" s="40"/>
      <c r="G847" s="40"/>
    </row>
    <row r="848" spans="3:7" ht="15">
      <c r="C848" s="40"/>
      <c r="D848" s="40"/>
      <c r="E848" s="40"/>
      <c r="F848" s="40"/>
      <c r="G848" s="40"/>
    </row>
    <row r="849" spans="3:7" ht="15">
      <c r="C849" s="40"/>
      <c r="D849" s="40"/>
      <c r="E849" s="40"/>
      <c r="F849" s="40"/>
      <c r="G849" s="40"/>
    </row>
    <row r="850" spans="3:7" ht="15">
      <c r="C850" s="40"/>
      <c r="D850" s="40"/>
      <c r="E850" s="40"/>
      <c r="F850" s="40"/>
      <c r="G850" s="40"/>
    </row>
    <row r="851" spans="3:7" ht="15">
      <c r="C851" s="40"/>
      <c r="D851" s="40"/>
      <c r="E851" s="40"/>
      <c r="F851" s="40"/>
      <c r="G851" s="40"/>
    </row>
    <row r="852" spans="3:7" ht="15">
      <c r="C852" s="40"/>
      <c r="D852" s="40"/>
      <c r="E852" s="40"/>
      <c r="F852" s="40"/>
      <c r="G852" s="40"/>
    </row>
    <row r="853" spans="3:7" ht="15">
      <c r="C853" s="40"/>
      <c r="D853" s="40"/>
      <c r="E853" s="40"/>
      <c r="F853" s="40"/>
      <c r="G853" s="40"/>
    </row>
    <row r="854" spans="3:7" ht="15">
      <c r="C854" s="40"/>
      <c r="D854" s="40"/>
      <c r="E854" s="40"/>
      <c r="F854" s="40"/>
      <c r="G854" s="40"/>
    </row>
    <row r="855" spans="3:7" ht="15">
      <c r="C855" s="40"/>
      <c r="D855" s="40"/>
      <c r="E855" s="40"/>
      <c r="F855" s="40"/>
      <c r="G855" s="40"/>
    </row>
    <row r="856" spans="3:7" ht="15">
      <c r="C856" s="40"/>
      <c r="D856" s="40"/>
      <c r="E856" s="40"/>
      <c r="F856" s="40"/>
      <c r="G856" s="40"/>
    </row>
    <row r="857" spans="3:7" ht="15">
      <c r="C857" s="40"/>
      <c r="D857" s="40"/>
      <c r="E857" s="40"/>
      <c r="F857" s="40"/>
      <c r="G857" s="40"/>
    </row>
    <row r="858" spans="3:7" ht="15">
      <c r="C858" s="40"/>
      <c r="D858" s="40"/>
      <c r="E858" s="40"/>
      <c r="F858" s="40"/>
      <c r="G858" s="40"/>
    </row>
    <row r="859" spans="3:7" ht="15">
      <c r="C859" s="40"/>
      <c r="D859" s="40"/>
      <c r="E859" s="40"/>
      <c r="F859" s="40"/>
      <c r="G859" s="40"/>
    </row>
    <row r="860" spans="3:7" ht="15">
      <c r="C860" s="40"/>
      <c r="D860" s="40"/>
      <c r="E860" s="40"/>
      <c r="F860" s="40"/>
      <c r="G860" s="40"/>
    </row>
    <row r="861" spans="3:7" ht="15">
      <c r="C861" s="40"/>
      <c r="D861" s="40"/>
      <c r="E861" s="40"/>
      <c r="F861" s="40"/>
      <c r="G861" s="40"/>
    </row>
    <row r="862" spans="3:7" ht="15">
      <c r="C862" s="40"/>
      <c r="D862" s="40"/>
      <c r="E862" s="40"/>
      <c r="F862" s="40"/>
      <c r="G862" s="40"/>
    </row>
    <row r="863" spans="3:7" ht="15">
      <c r="C863" s="40"/>
      <c r="D863" s="40"/>
      <c r="E863" s="40"/>
      <c r="F863" s="40"/>
      <c r="G863" s="40"/>
    </row>
    <row r="864" spans="3:7" ht="15">
      <c r="C864" s="40"/>
      <c r="D864" s="40"/>
      <c r="E864" s="40"/>
      <c r="F864" s="40"/>
      <c r="G864" s="40"/>
    </row>
    <row r="865" spans="3:7" ht="15">
      <c r="C865" s="40"/>
      <c r="D865" s="40"/>
      <c r="E865" s="40"/>
      <c r="F865" s="40"/>
      <c r="G865" s="40"/>
    </row>
    <row r="866" spans="3:7" ht="15">
      <c r="C866" s="40"/>
      <c r="D866" s="40"/>
      <c r="E866" s="40"/>
      <c r="F866" s="40"/>
      <c r="G866" s="40"/>
    </row>
    <row r="867" spans="3:7" ht="15">
      <c r="C867" s="40"/>
      <c r="D867" s="40"/>
      <c r="E867" s="40"/>
      <c r="F867" s="40"/>
      <c r="G867" s="40"/>
    </row>
    <row r="868" spans="3:7" ht="15">
      <c r="C868" s="40"/>
      <c r="D868" s="40"/>
      <c r="E868" s="40"/>
      <c r="F868" s="40"/>
      <c r="G868" s="40"/>
    </row>
    <row r="869" spans="3:7" ht="15">
      <c r="C869" s="40"/>
      <c r="D869" s="40"/>
      <c r="E869" s="40"/>
      <c r="F869" s="40"/>
      <c r="G869" s="40"/>
    </row>
    <row r="870" spans="3:7" ht="15">
      <c r="C870" s="40"/>
      <c r="D870" s="40"/>
      <c r="E870" s="40"/>
      <c r="F870" s="40"/>
      <c r="G870" s="40"/>
    </row>
    <row r="871" spans="3:7" ht="15">
      <c r="C871" s="40"/>
      <c r="D871" s="40"/>
      <c r="E871" s="40"/>
      <c r="F871" s="40"/>
      <c r="G871" s="40"/>
    </row>
    <row r="872" spans="3:7" ht="15">
      <c r="C872" s="40"/>
      <c r="D872" s="40"/>
      <c r="E872" s="40"/>
      <c r="F872" s="40"/>
      <c r="G872" s="40"/>
    </row>
    <row r="873" spans="3:7" ht="15">
      <c r="C873" s="40"/>
      <c r="D873" s="40"/>
      <c r="E873" s="40"/>
      <c r="F873" s="40"/>
      <c r="G873" s="40"/>
    </row>
    <row r="874" spans="3:7" ht="15">
      <c r="C874" s="40"/>
      <c r="D874" s="40"/>
      <c r="E874" s="40"/>
      <c r="F874" s="40"/>
      <c r="G874" s="40"/>
    </row>
    <row r="875" spans="3:7" ht="15">
      <c r="C875" s="40"/>
      <c r="D875" s="40"/>
      <c r="E875" s="40"/>
      <c r="F875" s="40"/>
      <c r="G875" s="40"/>
    </row>
    <row r="876" spans="3:7" ht="15">
      <c r="C876" s="40"/>
      <c r="D876" s="40"/>
      <c r="E876" s="40"/>
      <c r="F876" s="40"/>
      <c r="G876" s="40"/>
    </row>
    <row r="877" spans="3:7" ht="15">
      <c r="C877" s="40"/>
      <c r="D877" s="40"/>
      <c r="E877" s="40"/>
      <c r="F877" s="40"/>
      <c r="G877" s="40"/>
    </row>
    <row r="878" spans="3:7" ht="15">
      <c r="C878" s="40"/>
      <c r="D878" s="40"/>
      <c r="E878" s="40"/>
      <c r="F878" s="40"/>
      <c r="G878" s="40"/>
    </row>
    <row r="879" spans="3:7" ht="15">
      <c r="C879" s="40"/>
      <c r="D879" s="40"/>
      <c r="E879" s="40"/>
      <c r="F879" s="40"/>
      <c r="G879" s="40"/>
    </row>
    <row r="880" spans="3:7" ht="15">
      <c r="C880" s="40"/>
      <c r="D880" s="40"/>
      <c r="E880" s="40"/>
      <c r="F880" s="40"/>
      <c r="G880" s="40"/>
    </row>
    <row r="881" spans="3:7" ht="15">
      <c r="C881" s="40"/>
      <c r="D881" s="40"/>
      <c r="E881" s="40"/>
      <c r="F881" s="40"/>
      <c r="G881" s="40"/>
    </row>
    <row r="882" spans="3:7" ht="15">
      <c r="C882" s="40"/>
      <c r="D882" s="40"/>
      <c r="E882" s="40"/>
      <c r="F882" s="40"/>
      <c r="G882" s="40"/>
    </row>
    <row r="883" spans="3:7" ht="15">
      <c r="C883" s="40"/>
      <c r="D883" s="40"/>
      <c r="E883" s="40"/>
      <c r="F883" s="40"/>
      <c r="G883" s="40"/>
    </row>
    <row r="884" spans="3:7" ht="15">
      <c r="C884" s="40"/>
      <c r="D884" s="40"/>
      <c r="E884" s="40"/>
      <c r="F884" s="40"/>
      <c r="G884" s="40"/>
    </row>
    <row r="885" spans="3:7" ht="15">
      <c r="C885" s="40"/>
      <c r="D885" s="40"/>
      <c r="E885" s="40"/>
      <c r="F885" s="40"/>
      <c r="G885" s="40"/>
    </row>
    <row r="886" spans="3:7" ht="15">
      <c r="C886" s="40"/>
      <c r="D886" s="40"/>
      <c r="E886" s="40"/>
      <c r="F886" s="40"/>
      <c r="G886" s="40"/>
    </row>
    <row r="887" spans="3:7" ht="15">
      <c r="C887" s="40"/>
      <c r="D887" s="40"/>
      <c r="E887" s="40"/>
      <c r="F887" s="40"/>
      <c r="G887" s="40"/>
    </row>
    <row r="888" spans="3:7" ht="15">
      <c r="C888" s="40"/>
      <c r="D888" s="40"/>
      <c r="E888" s="40"/>
      <c r="F888" s="40"/>
      <c r="G888" s="40"/>
    </row>
    <row r="889" spans="3:7" ht="15">
      <c r="C889" s="40"/>
      <c r="D889" s="40"/>
      <c r="E889" s="40"/>
      <c r="F889" s="40"/>
      <c r="G889" s="40"/>
    </row>
    <row r="890" spans="3:7" ht="15">
      <c r="C890" s="40"/>
      <c r="D890" s="40"/>
      <c r="E890" s="40"/>
      <c r="F890" s="40"/>
      <c r="G890" s="40"/>
    </row>
    <row r="891" spans="3:7" ht="15">
      <c r="C891" s="40"/>
      <c r="D891" s="40"/>
      <c r="E891" s="40"/>
      <c r="F891" s="40"/>
      <c r="G891" s="40"/>
    </row>
    <row r="892" spans="3:7" ht="15">
      <c r="C892" s="40"/>
      <c r="D892" s="40"/>
      <c r="E892" s="40"/>
      <c r="F892" s="40"/>
      <c r="G892" s="40"/>
    </row>
    <row r="893" spans="3:7" ht="15">
      <c r="C893" s="40"/>
      <c r="D893" s="40"/>
      <c r="E893" s="40"/>
      <c r="F893" s="40"/>
      <c r="G893" s="40"/>
    </row>
    <row r="894" spans="3:7" ht="15">
      <c r="C894" s="40"/>
      <c r="D894" s="40"/>
      <c r="E894" s="40"/>
      <c r="F894" s="40"/>
      <c r="G894" s="40"/>
    </row>
    <row r="895" spans="3:7" ht="15">
      <c r="C895" s="40"/>
      <c r="D895" s="40"/>
      <c r="E895" s="40"/>
      <c r="F895" s="40"/>
      <c r="G895" s="40"/>
    </row>
    <row r="896" spans="3:7" ht="15">
      <c r="C896" s="40"/>
      <c r="D896" s="40"/>
      <c r="E896" s="40"/>
      <c r="F896" s="40"/>
      <c r="G896" s="40"/>
    </row>
    <row r="897" spans="3:7" ht="15">
      <c r="C897" s="40"/>
      <c r="D897" s="40"/>
      <c r="E897" s="40"/>
      <c r="F897" s="40"/>
      <c r="G897" s="40"/>
    </row>
    <row r="898" spans="3:7" ht="15">
      <c r="C898" s="40"/>
      <c r="D898" s="40"/>
      <c r="E898" s="40"/>
      <c r="F898" s="40"/>
      <c r="G898" s="40"/>
    </row>
    <row r="899" spans="3:7" ht="15">
      <c r="C899" s="40"/>
      <c r="D899" s="40"/>
      <c r="E899" s="40"/>
      <c r="F899" s="40"/>
      <c r="G899" s="40"/>
    </row>
    <row r="900" spans="3:7" ht="15">
      <c r="C900" s="40"/>
      <c r="D900" s="40"/>
      <c r="E900" s="40"/>
      <c r="F900" s="40"/>
      <c r="G900" s="40"/>
    </row>
    <row r="901" spans="3:7" ht="15">
      <c r="C901" s="40"/>
      <c r="D901" s="40"/>
      <c r="E901" s="40"/>
      <c r="F901" s="40"/>
      <c r="G901" s="40"/>
    </row>
    <row r="902" spans="3:7" ht="15">
      <c r="C902" s="40"/>
      <c r="D902" s="40"/>
      <c r="E902" s="40"/>
      <c r="F902" s="40"/>
      <c r="G902" s="40"/>
    </row>
    <row r="903" spans="3:7" ht="15">
      <c r="C903" s="40"/>
      <c r="D903" s="40"/>
      <c r="E903" s="40"/>
      <c r="F903" s="40"/>
      <c r="G903" s="40"/>
    </row>
    <row r="904" spans="3:7" ht="15">
      <c r="C904" s="40"/>
      <c r="D904" s="40"/>
      <c r="E904" s="40"/>
      <c r="F904" s="40"/>
      <c r="G904" s="40"/>
    </row>
    <row r="905" spans="3:7" ht="15">
      <c r="C905" s="40"/>
      <c r="D905" s="40"/>
      <c r="E905" s="40"/>
      <c r="F905" s="40"/>
      <c r="G905" s="40"/>
    </row>
    <row r="906" spans="3:7" ht="15">
      <c r="C906" s="40"/>
      <c r="D906" s="40"/>
      <c r="E906" s="40"/>
      <c r="F906" s="40"/>
      <c r="G906" s="40"/>
    </row>
    <row r="907" spans="3:7" ht="15">
      <c r="C907" s="40"/>
      <c r="D907" s="40"/>
      <c r="E907" s="40"/>
      <c r="F907" s="40"/>
      <c r="G907" s="40"/>
    </row>
    <row r="908" spans="3:7" ht="15">
      <c r="C908" s="40"/>
      <c r="D908" s="40"/>
      <c r="E908" s="40"/>
      <c r="F908" s="40"/>
      <c r="G908" s="40"/>
    </row>
    <row r="909" spans="3:7" ht="15">
      <c r="C909" s="40"/>
      <c r="D909" s="40"/>
      <c r="E909" s="40"/>
      <c r="F909" s="40"/>
      <c r="G909" s="40"/>
    </row>
    <row r="910" spans="3:7" ht="15">
      <c r="C910" s="40"/>
      <c r="D910" s="40"/>
      <c r="E910" s="40"/>
      <c r="F910" s="40"/>
      <c r="G910" s="40"/>
    </row>
    <row r="911" spans="3:7" ht="15">
      <c r="C911" s="40"/>
      <c r="D911" s="40"/>
      <c r="E911" s="40"/>
      <c r="F911" s="40"/>
      <c r="G911" s="40"/>
    </row>
    <row r="912" spans="3:7" ht="15">
      <c r="C912" s="40"/>
      <c r="D912" s="40"/>
      <c r="E912" s="40"/>
      <c r="F912" s="40"/>
      <c r="G912" s="40"/>
    </row>
    <row r="913" spans="3:7" ht="15">
      <c r="C913" s="40"/>
      <c r="D913" s="40"/>
      <c r="E913" s="40"/>
      <c r="F913" s="40"/>
      <c r="G913" s="40"/>
    </row>
    <row r="914" spans="3:7" ht="15">
      <c r="C914" s="40"/>
      <c r="D914" s="40"/>
      <c r="E914" s="40"/>
      <c r="F914" s="40"/>
      <c r="G914" s="40"/>
    </row>
    <row r="915" spans="3:7" ht="15">
      <c r="C915" s="40"/>
      <c r="D915" s="40"/>
      <c r="E915" s="40"/>
      <c r="F915" s="40"/>
      <c r="G915" s="40"/>
    </row>
    <row r="916" spans="3:7" ht="15">
      <c r="C916" s="40"/>
      <c r="D916" s="40"/>
      <c r="E916" s="40"/>
      <c r="F916" s="40"/>
      <c r="G916" s="40"/>
    </row>
    <row r="917" spans="3:7" ht="15">
      <c r="C917" s="40"/>
      <c r="D917" s="40"/>
      <c r="E917" s="40"/>
      <c r="F917" s="40"/>
      <c r="G917" s="40"/>
    </row>
    <row r="918" spans="3:7" ht="15">
      <c r="C918" s="40"/>
      <c r="D918" s="40"/>
      <c r="E918" s="40"/>
      <c r="F918" s="40"/>
      <c r="G918" s="40"/>
    </row>
    <row r="919" spans="3:7" ht="15">
      <c r="C919" s="40"/>
      <c r="D919" s="40"/>
      <c r="E919" s="40"/>
      <c r="F919" s="40"/>
      <c r="G919" s="40"/>
    </row>
    <row r="920" spans="3:7" ht="15">
      <c r="C920" s="40"/>
      <c r="D920" s="40"/>
      <c r="E920" s="40"/>
      <c r="F920" s="40"/>
      <c r="G920" s="40"/>
    </row>
    <row r="921" spans="3:7" ht="15">
      <c r="C921" s="40"/>
      <c r="D921" s="40"/>
      <c r="E921" s="40"/>
      <c r="F921" s="40"/>
      <c r="G921" s="40"/>
    </row>
    <row r="922" spans="3:7" ht="15">
      <c r="C922" s="40"/>
      <c r="D922" s="40"/>
      <c r="E922" s="40"/>
      <c r="F922" s="40"/>
      <c r="G922" s="40"/>
    </row>
    <row r="923" spans="3:7" ht="15">
      <c r="C923" s="40"/>
      <c r="D923" s="40"/>
      <c r="E923" s="40"/>
      <c r="F923" s="40"/>
      <c r="G923" s="40"/>
    </row>
    <row r="924" spans="3:7" ht="15">
      <c r="C924" s="40"/>
      <c r="D924" s="40"/>
      <c r="E924" s="40"/>
      <c r="F924" s="40"/>
      <c r="G924" s="40"/>
    </row>
    <row r="925" spans="3:7" ht="15">
      <c r="C925" s="40"/>
      <c r="D925" s="40"/>
      <c r="E925" s="40"/>
      <c r="F925" s="40"/>
      <c r="G925" s="40"/>
    </row>
    <row r="926" spans="3:7" ht="15">
      <c r="C926" s="40"/>
      <c r="D926" s="40"/>
      <c r="E926" s="40"/>
      <c r="F926" s="40"/>
      <c r="G926" s="40"/>
    </row>
    <row r="927" spans="3:7" ht="15">
      <c r="C927" s="40"/>
      <c r="D927" s="40"/>
      <c r="E927" s="40"/>
      <c r="F927" s="40"/>
      <c r="G927" s="40"/>
    </row>
    <row r="928" spans="3:7" ht="15">
      <c r="C928" s="40"/>
      <c r="D928" s="40"/>
      <c r="E928" s="40"/>
      <c r="F928" s="40"/>
      <c r="G928" s="40"/>
    </row>
    <row r="929" spans="3:7" ht="15">
      <c r="C929" s="40"/>
      <c r="D929" s="40"/>
      <c r="E929" s="40"/>
      <c r="F929" s="40"/>
      <c r="G929" s="40"/>
    </row>
    <row r="930" spans="3:7" ht="15">
      <c r="C930" s="40"/>
      <c r="D930" s="40"/>
      <c r="E930" s="40"/>
      <c r="F930" s="40"/>
      <c r="G930" s="40"/>
    </row>
    <row r="931" spans="3:7" ht="15">
      <c r="C931" s="40"/>
      <c r="D931" s="40"/>
      <c r="E931" s="40"/>
      <c r="F931" s="40"/>
      <c r="G931" s="40"/>
    </row>
    <row r="932" spans="3:7" ht="15">
      <c r="C932" s="40"/>
      <c r="D932" s="40"/>
      <c r="E932" s="40"/>
      <c r="F932" s="40"/>
      <c r="G932" s="40"/>
    </row>
    <row r="933" spans="3:7" ht="15">
      <c r="C933" s="40"/>
      <c r="D933" s="40"/>
      <c r="E933" s="40"/>
      <c r="F933" s="40"/>
      <c r="G933" s="40"/>
    </row>
    <row r="934" spans="3:7" ht="15">
      <c r="C934" s="40"/>
      <c r="D934" s="40"/>
      <c r="E934" s="40"/>
      <c r="F934" s="40"/>
      <c r="G934" s="40"/>
    </row>
    <row r="935" spans="3:7" ht="15">
      <c r="C935" s="40"/>
      <c r="D935" s="40"/>
      <c r="E935" s="40"/>
      <c r="F935" s="40"/>
      <c r="G935" s="40"/>
    </row>
    <row r="936" spans="3:7" ht="15">
      <c r="C936" s="40"/>
      <c r="D936" s="40"/>
      <c r="E936" s="40"/>
      <c r="F936" s="40"/>
      <c r="G936" s="40"/>
    </row>
    <row r="937" spans="3:7" ht="15">
      <c r="C937" s="40"/>
      <c r="D937" s="40"/>
      <c r="E937" s="40"/>
      <c r="F937" s="40"/>
      <c r="G937" s="40"/>
    </row>
    <row r="938" spans="3:7" ht="15">
      <c r="C938" s="40"/>
      <c r="D938" s="40"/>
      <c r="E938" s="40"/>
      <c r="F938" s="40"/>
      <c r="G938" s="40"/>
    </row>
    <row r="939" spans="3:7" ht="15">
      <c r="C939" s="40"/>
      <c r="D939" s="40"/>
      <c r="E939" s="40"/>
      <c r="F939" s="40"/>
      <c r="G939" s="40"/>
    </row>
    <row r="940" spans="3:7" ht="15">
      <c r="C940" s="40"/>
      <c r="D940" s="40"/>
      <c r="E940" s="40"/>
      <c r="F940" s="40"/>
      <c r="G940" s="40"/>
    </row>
    <row r="941" spans="3:7" ht="15">
      <c r="C941" s="40"/>
      <c r="D941" s="40"/>
      <c r="E941" s="40"/>
      <c r="F941" s="40"/>
      <c r="G941" s="40"/>
    </row>
    <row r="942" spans="3:7" ht="15">
      <c r="C942" s="40"/>
      <c r="D942" s="40"/>
      <c r="E942" s="40"/>
      <c r="F942" s="40"/>
      <c r="G942" s="40"/>
    </row>
    <row r="943" spans="3:7" ht="15">
      <c r="C943" s="40"/>
      <c r="D943" s="40"/>
      <c r="E943" s="40"/>
      <c r="F943" s="40"/>
      <c r="G943" s="40"/>
    </row>
    <row r="944" spans="3:7" ht="15">
      <c r="C944" s="40"/>
      <c r="D944" s="40"/>
      <c r="E944" s="40"/>
      <c r="F944" s="40"/>
      <c r="G944" s="40"/>
    </row>
    <row r="945" spans="3:7" ht="15">
      <c r="C945" s="40"/>
      <c r="D945" s="40"/>
      <c r="E945" s="40"/>
      <c r="F945" s="40"/>
      <c r="G945" s="40"/>
    </row>
    <row r="946" spans="3:7" ht="15">
      <c r="C946" s="40"/>
      <c r="D946" s="40"/>
      <c r="E946" s="40"/>
      <c r="F946" s="40"/>
      <c r="G946" s="40"/>
    </row>
    <row r="947" spans="3:7" ht="15">
      <c r="C947" s="40"/>
      <c r="D947" s="40"/>
      <c r="E947" s="40"/>
      <c r="F947" s="40"/>
      <c r="G947" s="40"/>
    </row>
    <row r="948" spans="3:7" ht="15">
      <c r="C948" s="40"/>
      <c r="D948" s="40"/>
      <c r="E948" s="40"/>
      <c r="F948" s="40"/>
      <c r="G948" s="40"/>
    </row>
    <row r="949" spans="3:7" ht="15">
      <c r="C949" s="40"/>
      <c r="D949" s="40"/>
      <c r="E949" s="40"/>
      <c r="F949" s="40"/>
      <c r="G949" s="40"/>
    </row>
    <row r="950" spans="3:7" ht="15">
      <c r="C950" s="40"/>
      <c r="D950" s="40"/>
      <c r="E950" s="40"/>
      <c r="F950" s="40"/>
      <c r="G950" s="40"/>
    </row>
    <row r="951" spans="3:7" ht="15">
      <c r="C951" s="40"/>
      <c r="D951" s="40"/>
      <c r="E951" s="40"/>
      <c r="F951" s="40"/>
      <c r="G951" s="40"/>
    </row>
    <row r="952" spans="3:7" ht="15">
      <c r="C952" s="40"/>
      <c r="D952" s="40"/>
      <c r="E952" s="40"/>
      <c r="F952" s="40"/>
      <c r="G952" s="40"/>
    </row>
    <row r="953" spans="3:7" ht="15">
      <c r="C953" s="40"/>
      <c r="D953" s="40"/>
      <c r="E953" s="40"/>
      <c r="F953" s="40"/>
      <c r="G953" s="40"/>
    </row>
    <row r="954" spans="3:7" ht="15">
      <c r="C954" s="40"/>
      <c r="D954" s="40"/>
      <c r="E954" s="40"/>
      <c r="F954" s="40"/>
      <c r="G954" s="40"/>
    </row>
    <row r="955" spans="3:7" ht="15">
      <c r="C955" s="40"/>
      <c r="D955" s="40"/>
      <c r="E955" s="40"/>
      <c r="F955" s="40"/>
      <c r="G955" s="40"/>
    </row>
    <row r="956" spans="3:7" ht="15">
      <c r="C956" s="40"/>
      <c r="D956" s="40"/>
      <c r="E956" s="40"/>
      <c r="F956" s="40"/>
      <c r="G956" s="40"/>
    </row>
    <row r="957" spans="3:7" ht="15">
      <c r="C957" s="40"/>
      <c r="D957" s="40"/>
      <c r="E957" s="40"/>
      <c r="F957" s="40"/>
      <c r="G957" s="40"/>
    </row>
    <row r="958" spans="3:7" ht="15">
      <c r="C958" s="40"/>
      <c r="D958" s="40"/>
      <c r="E958" s="40"/>
      <c r="F958" s="40"/>
      <c r="G958" s="40"/>
    </row>
    <row r="959" spans="3:7" ht="15">
      <c r="C959" s="40"/>
      <c r="D959" s="40"/>
      <c r="E959" s="40"/>
      <c r="F959" s="40"/>
      <c r="G959" s="40"/>
    </row>
    <row r="960" spans="3:7" ht="15">
      <c r="C960" s="40"/>
      <c r="D960" s="40"/>
      <c r="E960" s="40"/>
      <c r="F960" s="40"/>
      <c r="G960" s="40"/>
    </row>
    <row r="961" spans="3:7" ht="15">
      <c r="C961" s="40"/>
      <c r="D961" s="40"/>
      <c r="E961" s="40"/>
      <c r="F961" s="40"/>
      <c r="G961" s="40"/>
    </row>
    <row r="962" spans="3:7" ht="15">
      <c r="C962" s="40"/>
      <c r="D962" s="40"/>
      <c r="E962" s="40"/>
      <c r="F962" s="40"/>
      <c r="G962" s="40"/>
    </row>
    <row r="963" spans="3:7" ht="15">
      <c r="C963" s="40"/>
      <c r="D963" s="40"/>
      <c r="E963" s="40"/>
      <c r="F963" s="40"/>
      <c r="G963" s="40"/>
    </row>
    <row r="964" spans="3:7" ht="15">
      <c r="C964" s="40"/>
      <c r="D964" s="40"/>
      <c r="E964" s="40"/>
      <c r="F964" s="40"/>
      <c r="G964" s="40"/>
    </row>
    <row r="965" spans="3:7" ht="15">
      <c r="C965" s="40"/>
      <c r="D965" s="40"/>
      <c r="E965" s="40"/>
      <c r="F965" s="40"/>
      <c r="G965" s="40"/>
    </row>
    <row r="966" spans="3:7" ht="15">
      <c r="C966" s="40"/>
      <c r="D966" s="40"/>
      <c r="E966" s="40"/>
      <c r="F966" s="40"/>
      <c r="G966" s="40"/>
    </row>
    <row r="967" spans="3:7" ht="15">
      <c r="C967" s="40"/>
      <c r="D967" s="40"/>
      <c r="E967" s="40"/>
      <c r="F967" s="40"/>
      <c r="G967" s="40"/>
    </row>
    <row r="968" spans="3:7" ht="15">
      <c r="C968" s="40"/>
      <c r="D968" s="40"/>
      <c r="E968" s="40"/>
      <c r="F968" s="40"/>
      <c r="G968" s="40"/>
    </row>
    <row r="969" spans="3:7" ht="15">
      <c r="C969" s="40"/>
      <c r="D969" s="40"/>
      <c r="E969" s="40"/>
      <c r="F969" s="40"/>
      <c r="G969" s="40"/>
    </row>
    <row r="970" spans="3:7" ht="15">
      <c r="C970" s="40"/>
      <c r="D970" s="40"/>
      <c r="E970" s="40"/>
      <c r="F970" s="40"/>
      <c r="G970" s="40"/>
    </row>
    <row r="971" spans="3:7" ht="15">
      <c r="C971" s="40"/>
      <c r="D971" s="40"/>
      <c r="E971" s="40"/>
      <c r="F971" s="40"/>
      <c r="G971" s="40"/>
    </row>
    <row r="972" spans="3:7" ht="15">
      <c r="C972" s="40"/>
      <c r="D972" s="40"/>
      <c r="E972" s="40"/>
      <c r="F972" s="40"/>
      <c r="G972" s="40"/>
    </row>
    <row r="973" spans="3:7" ht="15">
      <c r="C973" s="40"/>
      <c r="D973" s="40"/>
      <c r="E973" s="40"/>
      <c r="F973" s="40"/>
      <c r="G973" s="40"/>
    </row>
    <row r="974" spans="3:7" ht="15">
      <c r="C974" s="40"/>
      <c r="D974" s="40"/>
      <c r="E974" s="40"/>
      <c r="F974" s="40"/>
      <c r="G974" s="40"/>
    </row>
    <row r="975" spans="3:7" ht="15">
      <c r="C975" s="40"/>
      <c r="D975" s="40"/>
      <c r="E975" s="40"/>
      <c r="F975" s="40"/>
      <c r="G975" s="40"/>
    </row>
    <row r="976" spans="3:7" ht="15">
      <c r="C976" s="40"/>
      <c r="D976" s="40"/>
      <c r="E976" s="40"/>
      <c r="F976" s="40"/>
      <c r="G976" s="40"/>
    </row>
    <row r="977" spans="3:7" ht="15">
      <c r="C977" s="40"/>
      <c r="D977" s="40"/>
      <c r="E977" s="40"/>
      <c r="F977" s="40"/>
      <c r="G977" s="40"/>
    </row>
    <row r="978" spans="3:7" ht="15">
      <c r="C978" s="40"/>
      <c r="D978" s="40"/>
      <c r="E978" s="40"/>
      <c r="F978" s="40"/>
      <c r="G978" s="40"/>
    </row>
    <row r="979" spans="3:7" ht="15">
      <c r="C979" s="40"/>
      <c r="D979" s="40"/>
      <c r="E979" s="40"/>
      <c r="F979" s="40"/>
      <c r="G979" s="40"/>
    </row>
    <row r="980" spans="3:7" ht="15">
      <c r="C980" s="40"/>
      <c r="D980" s="40"/>
      <c r="E980" s="40"/>
      <c r="F980" s="40"/>
      <c r="G980" s="40"/>
    </row>
    <row r="981" spans="3:7" ht="15">
      <c r="C981" s="40"/>
      <c r="D981" s="40"/>
      <c r="E981" s="40"/>
      <c r="F981" s="40"/>
      <c r="G981" s="40"/>
    </row>
    <row r="982" spans="3:7" ht="15">
      <c r="C982" s="40"/>
      <c r="D982" s="40"/>
      <c r="E982" s="40"/>
      <c r="F982" s="40"/>
      <c r="G982" s="40"/>
    </row>
    <row r="983" spans="3:7" ht="15">
      <c r="C983" s="40"/>
      <c r="D983" s="40"/>
      <c r="E983" s="40"/>
      <c r="F983" s="40"/>
      <c r="G983" s="40"/>
    </row>
    <row r="984" spans="3:7" ht="15">
      <c r="C984" s="40"/>
      <c r="D984" s="40"/>
      <c r="E984" s="40"/>
      <c r="F984" s="40"/>
      <c r="G984" s="40"/>
    </row>
    <row r="985" spans="3:7" ht="15">
      <c r="C985" s="40"/>
      <c r="D985" s="40"/>
      <c r="E985" s="40"/>
      <c r="F985" s="40"/>
      <c r="G985" s="40"/>
    </row>
    <row r="986" spans="3:7" ht="15">
      <c r="C986" s="40"/>
      <c r="D986" s="40"/>
      <c r="E986" s="40"/>
      <c r="F986" s="40"/>
      <c r="G986" s="40"/>
    </row>
    <row r="987" spans="3:7" ht="15">
      <c r="C987" s="40"/>
      <c r="D987" s="40"/>
      <c r="E987" s="40"/>
      <c r="F987" s="40"/>
      <c r="G987" s="40"/>
    </row>
    <row r="988" spans="3:7" ht="15">
      <c r="C988" s="40"/>
      <c r="D988" s="40"/>
      <c r="E988" s="40"/>
      <c r="F988" s="40"/>
      <c r="G988" s="40"/>
    </row>
    <row r="989" spans="3:7" ht="15">
      <c r="C989" s="40"/>
      <c r="D989" s="40"/>
      <c r="E989" s="40"/>
      <c r="F989" s="40"/>
      <c r="G989" s="40"/>
    </row>
    <row r="990" spans="3:7" ht="15">
      <c r="C990" s="40"/>
      <c r="D990" s="40"/>
      <c r="E990" s="40"/>
      <c r="F990" s="40"/>
      <c r="G990" s="40"/>
    </row>
    <row r="991" spans="3:7" ht="15">
      <c r="C991" s="40"/>
      <c r="D991" s="40"/>
      <c r="E991" s="40"/>
      <c r="F991" s="40"/>
      <c r="G991" s="40"/>
    </row>
    <row r="992" spans="3:7" ht="15">
      <c r="C992" s="40"/>
      <c r="D992" s="40"/>
      <c r="E992" s="40"/>
      <c r="F992" s="40"/>
      <c r="G992" s="40"/>
    </row>
    <row r="993" spans="3:7" ht="15">
      <c r="C993" s="40"/>
      <c r="D993" s="40"/>
      <c r="E993" s="40"/>
      <c r="F993" s="40"/>
      <c r="G993" s="40"/>
    </row>
    <row r="994" spans="3:7" ht="15">
      <c r="C994" s="40"/>
      <c r="D994" s="40"/>
      <c r="E994" s="40"/>
      <c r="F994" s="40"/>
      <c r="G994" s="40"/>
    </row>
    <row r="995" spans="3:7" ht="15">
      <c r="C995" s="40"/>
      <c r="D995" s="40"/>
      <c r="E995" s="40"/>
      <c r="F995" s="40"/>
      <c r="G995" s="40"/>
    </row>
    <row r="996" spans="3:7" ht="15">
      <c r="C996" s="40"/>
      <c r="D996" s="40"/>
      <c r="E996" s="40"/>
      <c r="F996" s="40"/>
      <c r="G996" s="40"/>
    </row>
    <row r="997" spans="3:7" ht="15">
      <c r="C997" s="40"/>
      <c r="D997" s="40"/>
      <c r="E997" s="40"/>
      <c r="F997" s="40"/>
      <c r="G997" s="40"/>
    </row>
    <row r="998" spans="3:7" ht="15">
      <c r="C998" s="40"/>
      <c r="D998" s="40"/>
      <c r="E998" s="40"/>
      <c r="F998" s="40"/>
      <c r="G998" s="40"/>
    </row>
    <row r="999" spans="3:7" ht="15">
      <c r="C999" s="40"/>
      <c r="D999" s="40"/>
      <c r="E999" s="40"/>
      <c r="F999" s="40"/>
      <c r="G999" s="40"/>
    </row>
    <row r="1000" spans="3:7" ht="15">
      <c r="C1000" s="40"/>
      <c r="D1000" s="40"/>
      <c r="E1000" s="40"/>
      <c r="F1000" s="40"/>
      <c r="G1000" s="40"/>
    </row>
    <row r="1001" spans="3:7" ht="15">
      <c r="C1001" s="40"/>
      <c r="D1001" s="40"/>
      <c r="E1001" s="40"/>
      <c r="F1001" s="40"/>
      <c r="G1001" s="40"/>
    </row>
    <row r="1002" spans="3:7" ht="15">
      <c r="C1002" s="40"/>
      <c r="D1002" s="40"/>
      <c r="E1002" s="40"/>
      <c r="F1002" s="40"/>
      <c r="G1002" s="40"/>
    </row>
    <row r="1003" spans="3:7" ht="15">
      <c r="C1003" s="40"/>
      <c r="D1003" s="40"/>
      <c r="E1003" s="40"/>
      <c r="F1003" s="40"/>
      <c r="G1003" s="40"/>
    </row>
    <row r="1004" spans="3:7" ht="15">
      <c r="C1004" s="40"/>
      <c r="D1004" s="40"/>
      <c r="E1004" s="40"/>
      <c r="F1004" s="40"/>
      <c r="G1004" s="40"/>
    </row>
    <row r="1005" spans="3:7" ht="15">
      <c r="C1005" s="40"/>
      <c r="D1005" s="40"/>
      <c r="E1005" s="40"/>
      <c r="F1005" s="40"/>
      <c r="G1005" s="40"/>
    </row>
    <row r="1006" spans="3:7" ht="15">
      <c r="C1006" s="40"/>
      <c r="D1006" s="40"/>
      <c r="E1006" s="40"/>
      <c r="F1006" s="40"/>
      <c r="G1006" s="40"/>
    </row>
    <row r="1007" spans="3:7" ht="15">
      <c r="C1007" s="40"/>
      <c r="D1007" s="40"/>
      <c r="E1007" s="40"/>
      <c r="F1007" s="40"/>
      <c r="G1007" s="40"/>
    </row>
    <row r="1008" spans="3:7" ht="15">
      <c r="C1008" s="40"/>
      <c r="D1008" s="40"/>
      <c r="E1008" s="40"/>
      <c r="F1008" s="40"/>
      <c r="G1008" s="40"/>
    </row>
    <row r="1009" spans="3:7" ht="15">
      <c r="C1009" s="40"/>
      <c r="D1009" s="40"/>
      <c r="E1009" s="40"/>
      <c r="F1009" s="40"/>
      <c r="G1009" s="40"/>
    </row>
    <row r="1010" spans="3:7" ht="15">
      <c r="C1010" s="40"/>
      <c r="D1010" s="40"/>
      <c r="E1010" s="40"/>
      <c r="F1010" s="40"/>
      <c r="G1010" s="40"/>
    </row>
    <row r="1011" spans="3:7" ht="15">
      <c r="C1011" s="40"/>
      <c r="D1011" s="40"/>
      <c r="E1011" s="40"/>
      <c r="F1011" s="40"/>
      <c r="G1011" s="40"/>
    </row>
    <row r="1012" spans="3:7" ht="15">
      <c r="C1012" s="40"/>
      <c r="D1012" s="40"/>
      <c r="E1012" s="40"/>
      <c r="F1012" s="40"/>
      <c r="G1012" s="40"/>
    </row>
    <row r="1013" spans="3:7" ht="15">
      <c r="C1013" s="40"/>
      <c r="D1013" s="40"/>
      <c r="E1013" s="40"/>
      <c r="F1013" s="40"/>
      <c r="G1013" s="40"/>
    </row>
    <row r="1014" spans="3:7" ht="15">
      <c r="C1014" s="40"/>
      <c r="D1014" s="40"/>
      <c r="E1014" s="40"/>
      <c r="F1014" s="40"/>
      <c r="G1014" s="40"/>
    </row>
    <row r="1015" spans="3:7" ht="15">
      <c r="C1015" s="40"/>
      <c r="D1015" s="40"/>
      <c r="E1015" s="40"/>
      <c r="F1015" s="40"/>
      <c r="G1015" s="40"/>
    </row>
    <row r="1016" spans="3:7" ht="15">
      <c r="C1016" s="40"/>
      <c r="D1016" s="40"/>
      <c r="E1016" s="40"/>
      <c r="F1016" s="40"/>
      <c r="G1016" s="40"/>
    </row>
    <row r="1017" spans="3:7" ht="15">
      <c r="C1017" s="40"/>
      <c r="D1017" s="40"/>
      <c r="E1017" s="40"/>
      <c r="F1017" s="40"/>
      <c r="G1017" s="40"/>
    </row>
    <row r="1018" spans="3:7" ht="15">
      <c r="C1018" s="40"/>
      <c r="D1018" s="40"/>
      <c r="E1018" s="40"/>
      <c r="F1018" s="40"/>
      <c r="G1018" s="40"/>
    </row>
    <row r="1019" spans="3:7" ht="15">
      <c r="C1019" s="40"/>
      <c r="D1019" s="40"/>
      <c r="E1019" s="40"/>
      <c r="F1019" s="40"/>
      <c r="G1019" s="40"/>
    </row>
    <row r="1020" spans="3:7" ht="15">
      <c r="C1020" s="40"/>
      <c r="D1020" s="40"/>
      <c r="E1020" s="40"/>
      <c r="F1020" s="40"/>
      <c r="G1020" s="40"/>
    </row>
    <row r="1021" spans="3:7" ht="15">
      <c r="C1021" s="40"/>
      <c r="D1021" s="40"/>
      <c r="E1021" s="40"/>
      <c r="F1021" s="40"/>
      <c r="G1021" s="40"/>
    </row>
    <row r="1022" spans="3:7" ht="15">
      <c r="C1022" s="40"/>
      <c r="D1022" s="40"/>
      <c r="E1022" s="40"/>
      <c r="F1022" s="40"/>
      <c r="G1022" s="40"/>
    </row>
    <row r="1023" spans="3:7" ht="15">
      <c r="C1023" s="40"/>
      <c r="D1023" s="40"/>
      <c r="E1023" s="40"/>
      <c r="F1023" s="40"/>
      <c r="G1023" s="40"/>
    </row>
    <row r="1024" spans="3:7" ht="15">
      <c r="C1024" s="40"/>
      <c r="D1024" s="40"/>
      <c r="E1024" s="40"/>
      <c r="F1024" s="40"/>
      <c r="G1024" s="40"/>
    </row>
    <row r="1025" spans="3:7" ht="15">
      <c r="C1025" s="40"/>
      <c r="D1025" s="40"/>
      <c r="E1025" s="40"/>
      <c r="F1025" s="40"/>
      <c r="G1025" s="40"/>
    </row>
    <row r="1026" spans="3:7" ht="15">
      <c r="C1026" s="40"/>
      <c r="D1026" s="40"/>
      <c r="E1026" s="40"/>
      <c r="F1026" s="40"/>
      <c r="G1026" s="40"/>
    </row>
    <row r="1027" spans="3:7" ht="15">
      <c r="C1027" s="40"/>
      <c r="D1027" s="40"/>
      <c r="E1027" s="40"/>
      <c r="F1027" s="40"/>
      <c r="G1027" s="40"/>
    </row>
    <row r="1028" spans="3:7" ht="15">
      <c r="C1028" s="40"/>
      <c r="D1028" s="40"/>
      <c r="E1028" s="40"/>
      <c r="F1028" s="40"/>
      <c r="G1028" s="40"/>
    </row>
    <row r="1029" spans="3:7" ht="15">
      <c r="C1029" s="40"/>
      <c r="D1029" s="40"/>
      <c r="E1029" s="40"/>
      <c r="F1029" s="40"/>
      <c r="G1029" s="40"/>
    </row>
    <row r="1030" spans="3:7" ht="15">
      <c r="C1030" s="40"/>
      <c r="D1030" s="40"/>
      <c r="E1030" s="40"/>
      <c r="F1030" s="40"/>
      <c r="G1030" s="40"/>
    </row>
    <row r="1031" spans="3:7" ht="15">
      <c r="C1031" s="40"/>
      <c r="D1031" s="40"/>
      <c r="E1031" s="40"/>
      <c r="F1031" s="40"/>
      <c r="G1031" s="40"/>
    </row>
    <row r="1032" spans="3:7" ht="15">
      <c r="C1032" s="40"/>
      <c r="D1032" s="40"/>
      <c r="E1032" s="40"/>
      <c r="F1032" s="40"/>
      <c r="G1032" s="40"/>
    </row>
    <row r="1033" spans="3:7" ht="15">
      <c r="C1033" s="40"/>
      <c r="D1033" s="40"/>
      <c r="E1033" s="40"/>
      <c r="F1033" s="40"/>
      <c r="G1033" s="40"/>
    </row>
    <row r="1034" spans="3:7" ht="15">
      <c r="C1034" s="40"/>
      <c r="D1034" s="40"/>
      <c r="E1034" s="40"/>
      <c r="F1034" s="40"/>
      <c r="G1034" s="40"/>
    </row>
    <row r="1035" spans="3:7" ht="15">
      <c r="C1035" s="40"/>
      <c r="D1035" s="40"/>
      <c r="E1035" s="40"/>
      <c r="F1035" s="40"/>
      <c r="G1035" s="40"/>
    </row>
    <row r="1036" spans="3:7" ht="15">
      <c r="C1036" s="40"/>
      <c r="D1036" s="40"/>
      <c r="E1036" s="40"/>
      <c r="F1036" s="40"/>
      <c r="G1036" s="40"/>
    </row>
    <row r="1037" spans="3:7" ht="15">
      <c r="C1037" s="40"/>
      <c r="D1037" s="40"/>
      <c r="E1037" s="40"/>
      <c r="F1037" s="40"/>
      <c r="G1037" s="40"/>
    </row>
    <row r="1038" spans="3:7" ht="15">
      <c r="C1038" s="40"/>
      <c r="D1038" s="40"/>
      <c r="E1038" s="40"/>
      <c r="F1038" s="40"/>
      <c r="G1038" s="40"/>
    </row>
    <row r="1039" spans="3:7" ht="15">
      <c r="C1039" s="40"/>
      <c r="D1039" s="40"/>
      <c r="E1039" s="40"/>
      <c r="F1039" s="40"/>
      <c r="G1039" s="40"/>
    </row>
    <row r="1040" spans="3:7" ht="15">
      <c r="C1040" s="40"/>
      <c r="D1040" s="40"/>
      <c r="E1040" s="40"/>
      <c r="F1040" s="40"/>
      <c r="G1040" s="40"/>
    </row>
    <row r="1041" spans="3:7" ht="15">
      <c r="C1041" s="40"/>
      <c r="D1041" s="40"/>
      <c r="E1041" s="40"/>
      <c r="F1041" s="40"/>
      <c r="G1041" s="40"/>
    </row>
    <row r="1042" spans="3:7" ht="15">
      <c r="C1042" s="40"/>
      <c r="D1042" s="40"/>
      <c r="E1042" s="40"/>
      <c r="F1042" s="40"/>
      <c r="G1042" s="40"/>
    </row>
    <row r="1043" spans="3:7" ht="15">
      <c r="C1043" s="40"/>
      <c r="D1043" s="40"/>
      <c r="E1043" s="40"/>
      <c r="F1043" s="40"/>
      <c r="G1043" s="40"/>
    </row>
    <row r="1044" spans="3:7" ht="15">
      <c r="C1044" s="40"/>
      <c r="D1044" s="40"/>
      <c r="E1044" s="40"/>
      <c r="F1044" s="40"/>
      <c r="G1044" s="40"/>
    </row>
    <row r="1045" spans="3:7" ht="15">
      <c r="C1045" s="40"/>
      <c r="D1045" s="40"/>
      <c r="E1045" s="40"/>
      <c r="F1045" s="40"/>
      <c r="G1045" s="40"/>
    </row>
    <row r="1046" spans="3:7" ht="15">
      <c r="C1046" s="40"/>
      <c r="D1046" s="40"/>
      <c r="E1046" s="40"/>
      <c r="F1046" s="40"/>
      <c r="G1046" s="40"/>
    </row>
    <row r="1047" spans="3:7" ht="15">
      <c r="C1047" s="40"/>
      <c r="D1047" s="40"/>
      <c r="E1047" s="40"/>
      <c r="F1047" s="40"/>
      <c r="G1047" s="40"/>
    </row>
    <row r="1048" spans="3:7" ht="15">
      <c r="C1048" s="40"/>
      <c r="D1048" s="40"/>
      <c r="E1048" s="40"/>
      <c r="F1048" s="40"/>
      <c r="G1048" s="40"/>
    </row>
    <row r="1049" spans="3:7" ht="15">
      <c r="C1049" s="40"/>
      <c r="D1049" s="40"/>
      <c r="E1049" s="40"/>
      <c r="F1049" s="40"/>
      <c r="G1049" s="40"/>
    </row>
    <row r="1050" spans="3:7" ht="15">
      <c r="C1050" s="40"/>
      <c r="D1050" s="40"/>
      <c r="E1050" s="40"/>
      <c r="F1050" s="40"/>
      <c r="G1050" s="40"/>
    </row>
    <row r="1051" spans="3:7" ht="15">
      <c r="C1051" s="40"/>
      <c r="D1051" s="40"/>
      <c r="E1051" s="40"/>
      <c r="F1051" s="40"/>
      <c r="G1051" s="40"/>
    </row>
    <row r="1052" spans="3:7" ht="15">
      <c r="C1052" s="40"/>
      <c r="D1052" s="40"/>
      <c r="E1052" s="40"/>
      <c r="F1052" s="40"/>
      <c r="G1052" s="40"/>
    </row>
    <row r="1053" spans="3:7" ht="15">
      <c r="C1053" s="40"/>
      <c r="D1053" s="40"/>
      <c r="E1053" s="40"/>
      <c r="F1053" s="40"/>
      <c r="G1053" s="40"/>
    </row>
    <row r="1054" spans="3:7" ht="15">
      <c r="C1054" s="40"/>
      <c r="D1054" s="40"/>
      <c r="E1054" s="40"/>
      <c r="F1054" s="40"/>
      <c r="G1054" s="40"/>
    </row>
    <row r="1055" spans="3:7" ht="15">
      <c r="C1055" s="40"/>
      <c r="D1055" s="40"/>
      <c r="E1055" s="40"/>
      <c r="F1055" s="40"/>
      <c r="G1055" s="40"/>
    </row>
    <row r="1056" spans="3:7" ht="15">
      <c r="C1056" s="40"/>
      <c r="D1056" s="40"/>
      <c r="E1056" s="40"/>
      <c r="F1056" s="40"/>
      <c r="G1056" s="40"/>
    </row>
    <row r="1057" spans="3:7" ht="15">
      <c r="C1057" s="40"/>
      <c r="D1057" s="40"/>
      <c r="E1057" s="40"/>
      <c r="F1057" s="40"/>
      <c r="G1057" s="40"/>
    </row>
    <row r="1058" spans="3:7" ht="15">
      <c r="C1058" s="40"/>
      <c r="D1058" s="40"/>
      <c r="E1058" s="40"/>
      <c r="F1058" s="40"/>
      <c r="G1058" s="40"/>
    </row>
    <row r="1059" spans="3:7" ht="15">
      <c r="C1059" s="40"/>
      <c r="D1059" s="40"/>
      <c r="E1059" s="40"/>
      <c r="F1059" s="40"/>
      <c r="G1059" s="40"/>
    </row>
    <row r="1060" spans="3:7" ht="15">
      <c r="C1060" s="40"/>
      <c r="D1060" s="40"/>
      <c r="E1060" s="40"/>
      <c r="F1060" s="40"/>
      <c r="G1060" s="40"/>
    </row>
    <row r="1061" spans="3:7" ht="15">
      <c r="C1061" s="40"/>
      <c r="D1061" s="40"/>
      <c r="E1061" s="40"/>
      <c r="F1061" s="40"/>
      <c r="G1061" s="40"/>
    </row>
    <row r="1062" spans="3:7" ht="15">
      <c r="C1062" s="40"/>
      <c r="D1062" s="40"/>
      <c r="E1062" s="40"/>
      <c r="F1062" s="40"/>
      <c r="G1062" s="40"/>
    </row>
    <row r="1063" spans="3:7" ht="15">
      <c r="C1063" s="40"/>
      <c r="D1063" s="40"/>
      <c r="E1063" s="40"/>
      <c r="F1063" s="40"/>
      <c r="G1063" s="40"/>
    </row>
    <row r="1064" spans="3:7" ht="15">
      <c r="C1064" s="40"/>
      <c r="D1064" s="40"/>
      <c r="E1064" s="40"/>
      <c r="F1064" s="40"/>
      <c r="G1064" s="40"/>
    </row>
    <row r="1065" spans="3:7" ht="15">
      <c r="C1065" s="40"/>
      <c r="D1065" s="40"/>
      <c r="E1065" s="40"/>
      <c r="F1065" s="40"/>
      <c r="G1065" s="40"/>
    </row>
    <row r="1066" spans="3:7" ht="15">
      <c r="C1066" s="40"/>
      <c r="D1066" s="40"/>
      <c r="E1066" s="40"/>
      <c r="F1066" s="40"/>
      <c r="G1066" s="40"/>
    </row>
    <row r="1067" spans="3:7" ht="15">
      <c r="C1067" s="40"/>
      <c r="D1067" s="40"/>
      <c r="E1067" s="40"/>
      <c r="F1067" s="40"/>
      <c r="G1067" s="40"/>
    </row>
    <row r="1068" spans="3:7" ht="15">
      <c r="C1068" s="40"/>
      <c r="D1068" s="40"/>
      <c r="E1068" s="40"/>
      <c r="F1068" s="40"/>
      <c r="G1068" s="40"/>
    </row>
    <row r="1069" spans="3:7" ht="15">
      <c r="C1069" s="40"/>
      <c r="D1069" s="40"/>
      <c r="E1069" s="40"/>
      <c r="F1069" s="40"/>
      <c r="G1069" s="40"/>
    </row>
    <row r="1070" spans="3:7" ht="15">
      <c r="C1070" s="40"/>
      <c r="D1070" s="40"/>
      <c r="E1070" s="40"/>
      <c r="F1070" s="40"/>
      <c r="G1070" s="40"/>
    </row>
    <row r="1071" spans="3:7" ht="15">
      <c r="C1071" s="40"/>
      <c r="D1071" s="40"/>
      <c r="E1071" s="40"/>
      <c r="F1071" s="40"/>
      <c r="G1071" s="40"/>
    </row>
    <row r="1072" spans="3:7" ht="15">
      <c r="C1072" s="40"/>
      <c r="D1072" s="40"/>
      <c r="E1072" s="40"/>
      <c r="F1072" s="40"/>
      <c r="G1072" s="40"/>
    </row>
    <row r="1073" spans="3:7" ht="15">
      <c r="C1073" s="40"/>
      <c r="D1073" s="40"/>
      <c r="E1073" s="40"/>
      <c r="F1073" s="40"/>
      <c r="G1073" s="40"/>
    </row>
    <row r="1074" spans="3:7" ht="15">
      <c r="C1074" s="40"/>
      <c r="D1074" s="40"/>
      <c r="E1074" s="40"/>
      <c r="F1074" s="40"/>
      <c r="G1074" s="40"/>
    </row>
    <row r="1075" spans="3:7" ht="15">
      <c r="C1075" s="40"/>
      <c r="D1075" s="40"/>
      <c r="E1075" s="40"/>
      <c r="F1075" s="40"/>
      <c r="G1075" s="40"/>
    </row>
    <row r="1076" spans="3:7" ht="15">
      <c r="C1076" s="40"/>
      <c r="D1076" s="40"/>
      <c r="E1076" s="40"/>
      <c r="F1076" s="40"/>
      <c r="G1076" s="40"/>
    </row>
    <row r="1077" spans="3:7" ht="15">
      <c r="C1077" s="40"/>
      <c r="D1077" s="40"/>
      <c r="E1077" s="40"/>
      <c r="F1077" s="40"/>
      <c r="G1077" s="40"/>
    </row>
    <row r="1078" spans="3:7" ht="15">
      <c r="C1078" s="40"/>
      <c r="D1078" s="40"/>
      <c r="E1078" s="40"/>
      <c r="F1078" s="40"/>
      <c r="G1078" s="40"/>
    </row>
    <row r="1079" spans="3:7" ht="15">
      <c r="C1079" s="40"/>
      <c r="D1079" s="40"/>
      <c r="E1079" s="40"/>
      <c r="F1079" s="40"/>
      <c r="G1079" s="40"/>
    </row>
    <row r="1080" spans="3:7" ht="15">
      <c r="C1080" s="40"/>
      <c r="D1080" s="40"/>
      <c r="E1080" s="40"/>
      <c r="F1080" s="40"/>
      <c r="G1080" s="40"/>
    </row>
    <row r="1081" spans="3:7" ht="15">
      <c r="C1081" s="40"/>
      <c r="D1081" s="40"/>
      <c r="E1081" s="40"/>
      <c r="F1081" s="40"/>
      <c r="G1081" s="40"/>
    </row>
    <row r="1082" spans="3:7" ht="15">
      <c r="C1082" s="40"/>
      <c r="D1082" s="40"/>
      <c r="E1082" s="40"/>
      <c r="F1082" s="40"/>
      <c r="G1082" s="40"/>
    </row>
    <row r="1083" spans="3:7" ht="15">
      <c r="C1083" s="40"/>
      <c r="D1083" s="40"/>
      <c r="E1083" s="40"/>
      <c r="F1083" s="40"/>
      <c r="G1083" s="40"/>
    </row>
    <row r="1084" spans="3:7" ht="15">
      <c r="C1084" s="40"/>
      <c r="D1084" s="40"/>
      <c r="E1084" s="40"/>
      <c r="F1084" s="40"/>
      <c r="G1084" s="40"/>
    </row>
    <row r="1085" spans="3:7" ht="15">
      <c r="C1085" s="40"/>
      <c r="D1085" s="40"/>
      <c r="E1085" s="40"/>
      <c r="F1085" s="40"/>
      <c r="G1085" s="40"/>
    </row>
    <row r="1086" spans="3:7" ht="15">
      <c r="C1086" s="40"/>
      <c r="D1086" s="40"/>
      <c r="E1086" s="40"/>
      <c r="F1086" s="40"/>
      <c r="G1086" s="40"/>
    </row>
    <row r="1087" spans="3:7" ht="15">
      <c r="C1087" s="40"/>
      <c r="D1087" s="40"/>
      <c r="E1087" s="40"/>
      <c r="F1087" s="40"/>
      <c r="G1087" s="40"/>
    </row>
    <row r="1088" spans="3:7" ht="15">
      <c r="C1088" s="40"/>
      <c r="D1088" s="40"/>
      <c r="E1088" s="40"/>
      <c r="F1088" s="40"/>
      <c r="G1088" s="40"/>
    </row>
    <row r="1089" spans="3:7" ht="15">
      <c r="C1089" s="40"/>
      <c r="D1089" s="40"/>
      <c r="E1089" s="40"/>
      <c r="F1089" s="40"/>
      <c r="G1089" s="40"/>
    </row>
    <row r="1090" spans="3:7" ht="15">
      <c r="C1090" s="40"/>
      <c r="D1090" s="40"/>
      <c r="E1090" s="40"/>
      <c r="F1090" s="40"/>
      <c r="G1090" s="40"/>
    </row>
    <row r="1091" spans="3:7" ht="15">
      <c r="C1091" s="40"/>
      <c r="D1091" s="40"/>
      <c r="E1091" s="40"/>
      <c r="F1091" s="40"/>
      <c r="G1091" s="40"/>
    </row>
    <row r="1092" spans="3:7" ht="15">
      <c r="C1092" s="40"/>
      <c r="D1092" s="40"/>
      <c r="E1092" s="40"/>
      <c r="F1092" s="40"/>
      <c r="G1092" s="40"/>
    </row>
    <row r="1093" spans="3:7" ht="15">
      <c r="C1093" s="40"/>
      <c r="D1093" s="40"/>
      <c r="E1093" s="40"/>
      <c r="F1093" s="40"/>
      <c r="G1093" s="40"/>
    </row>
    <row r="1094" spans="3:7" ht="15">
      <c r="C1094" s="40"/>
      <c r="D1094" s="40"/>
      <c r="E1094" s="40"/>
      <c r="F1094" s="40"/>
      <c r="G1094" s="40"/>
    </row>
    <row r="1095" spans="3:7" ht="15">
      <c r="C1095" s="40"/>
      <c r="D1095" s="40"/>
      <c r="E1095" s="40"/>
      <c r="F1095" s="40"/>
      <c r="G1095" s="40"/>
    </row>
    <row r="1096" spans="3:7" ht="15">
      <c r="C1096" s="40"/>
      <c r="D1096" s="40"/>
      <c r="E1096" s="40"/>
      <c r="F1096" s="40"/>
      <c r="G1096" s="40"/>
    </row>
    <row r="1097" spans="3:7" ht="15">
      <c r="C1097" s="40"/>
      <c r="D1097" s="40"/>
      <c r="E1097" s="40"/>
      <c r="F1097" s="40"/>
      <c r="G1097" s="40"/>
    </row>
    <row r="1098" spans="3:7" ht="15">
      <c r="C1098" s="40"/>
      <c r="D1098" s="40"/>
      <c r="E1098" s="40"/>
      <c r="F1098" s="40"/>
      <c r="G1098" s="40"/>
    </row>
    <row r="1099" spans="3:7" ht="15">
      <c r="C1099" s="40"/>
      <c r="D1099" s="40"/>
      <c r="E1099" s="40"/>
      <c r="F1099" s="40"/>
      <c r="G1099" s="40"/>
    </row>
    <row r="1100" spans="3:7" ht="15">
      <c r="C1100" s="40"/>
      <c r="D1100" s="40"/>
      <c r="E1100" s="40"/>
      <c r="F1100" s="40"/>
      <c r="G1100" s="40"/>
    </row>
    <row r="1101" spans="3:7" ht="15">
      <c r="C1101" s="40"/>
      <c r="D1101" s="40"/>
      <c r="E1101" s="40"/>
      <c r="F1101" s="40"/>
      <c r="G1101" s="40"/>
    </row>
    <row r="1102" spans="3:7" ht="15">
      <c r="C1102" s="40"/>
      <c r="D1102" s="40"/>
      <c r="E1102" s="40"/>
      <c r="F1102" s="40"/>
      <c r="G1102" s="40"/>
    </row>
    <row r="1103" spans="3:7" ht="15">
      <c r="C1103" s="40"/>
      <c r="D1103" s="40"/>
      <c r="E1103" s="40"/>
      <c r="F1103" s="40"/>
      <c r="G1103" s="40"/>
    </row>
    <row r="1104" spans="3:7" ht="15">
      <c r="C1104" s="40"/>
      <c r="D1104" s="40"/>
      <c r="E1104" s="40"/>
      <c r="F1104" s="40"/>
      <c r="G1104" s="40"/>
    </row>
    <row r="1105" spans="3:7" ht="15">
      <c r="C1105" s="40"/>
      <c r="D1105" s="40"/>
      <c r="E1105" s="40"/>
      <c r="F1105" s="40"/>
      <c r="G1105" s="40"/>
    </row>
    <row r="1106" spans="3:7" ht="15">
      <c r="C1106" s="40"/>
      <c r="D1106" s="40"/>
      <c r="E1106" s="40"/>
      <c r="F1106" s="40"/>
      <c r="G1106" s="40"/>
    </row>
    <row r="1107" spans="3:7" ht="15">
      <c r="C1107" s="40"/>
      <c r="D1107" s="40"/>
      <c r="E1107" s="40"/>
      <c r="F1107" s="40"/>
      <c r="G1107" s="40"/>
    </row>
    <row r="1108" spans="3:7" ht="15">
      <c r="C1108" s="40"/>
      <c r="D1108" s="40"/>
      <c r="E1108" s="40"/>
      <c r="F1108" s="40"/>
      <c r="G1108" s="40"/>
    </row>
    <row r="1109" spans="3:7" ht="15">
      <c r="C1109" s="40"/>
      <c r="D1109" s="40"/>
      <c r="E1109" s="40"/>
      <c r="F1109" s="40"/>
      <c r="G1109" s="40"/>
    </row>
    <row r="1110" spans="3:7" ht="15">
      <c r="C1110" s="40"/>
      <c r="D1110" s="40"/>
      <c r="E1110" s="40"/>
      <c r="F1110" s="40"/>
      <c r="G1110" s="40"/>
    </row>
    <row r="1111" spans="3:7" ht="15">
      <c r="C1111" s="40"/>
      <c r="D1111" s="40"/>
      <c r="E1111" s="40"/>
      <c r="F1111" s="40"/>
      <c r="G1111" s="40"/>
    </row>
    <row r="1112" spans="3:7" ht="15">
      <c r="C1112" s="40"/>
      <c r="D1112" s="40"/>
      <c r="E1112" s="40"/>
      <c r="F1112" s="40"/>
      <c r="G1112" s="40"/>
    </row>
    <row r="1113" spans="3:7" ht="15">
      <c r="C1113" s="40"/>
      <c r="D1113" s="40"/>
      <c r="E1113" s="40"/>
      <c r="F1113" s="40"/>
      <c r="G1113" s="40"/>
    </row>
    <row r="1114" spans="3:7" ht="15">
      <c r="C1114" s="40"/>
      <c r="D1114" s="40"/>
      <c r="E1114" s="40"/>
      <c r="F1114" s="40"/>
      <c r="G1114" s="40"/>
    </row>
    <row r="1115" spans="3:7" ht="15">
      <c r="C1115" s="40"/>
      <c r="D1115" s="40"/>
      <c r="E1115" s="40"/>
      <c r="F1115" s="40"/>
      <c r="G1115" s="40"/>
    </row>
    <row r="1116" spans="3:7" ht="15">
      <c r="C1116" s="40"/>
      <c r="D1116" s="40"/>
      <c r="E1116" s="40"/>
      <c r="F1116" s="40"/>
      <c r="G1116" s="40"/>
    </row>
    <row r="1117" spans="3:7" ht="15">
      <c r="C1117" s="40"/>
      <c r="D1117" s="40"/>
      <c r="E1117" s="40"/>
      <c r="F1117" s="40"/>
      <c r="G1117" s="40"/>
    </row>
    <row r="1118" spans="3:7" ht="15">
      <c r="C1118" s="40"/>
      <c r="D1118" s="40"/>
      <c r="E1118" s="40"/>
      <c r="F1118" s="40"/>
      <c r="G1118" s="40"/>
    </row>
    <row r="1119" spans="3:7" ht="15">
      <c r="C1119" s="40"/>
      <c r="D1119" s="40"/>
      <c r="E1119" s="40"/>
      <c r="F1119" s="40"/>
      <c r="G1119" s="40"/>
    </row>
    <row r="1120" spans="3:7" ht="15">
      <c r="C1120" s="40"/>
      <c r="D1120" s="40"/>
      <c r="E1120" s="40"/>
      <c r="F1120" s="40"/>
      <c r="G1120" s="40"/>
    </row>
    <row r="1121" spans="3:7" ht="15">
      <c r="C1121" s="40"/>
      <c r="D1121" s="40"/>
      <c r="E1121" s="40"/>
      <c r="F1121" s="40"/>
      <c r="G1121" s="40"/>
    </row>
    <row r="1122" spans="3:7" ht="15">
      <c r="C1122" s="40"/>
      <c r="D1122" s="40"/>
      <c r="E1122" s="40"/>
      <c r="F1122" s="40"/>
      <c r="G1122" s="40"/>
    </row>
    <row r="1123" spans="3:7" ht="15">
      <c r="C1123" s="40"/>
      <c r="D1123" s="40"/>
      <c r="E1123" s="40"/>
      <c r="F1123" s="40"/>
      <c r="G1123" s="40"/>
    </row>
    <row r="1124" spans="3:7" ht="15">
      <c r="C1124" s="40"/>
      <c r="D1124" s="40"/>
      <c r="E1124" s="40"/>
      <c r="F1124" s="40"/>
      <c r="G1124" s="40"/>
    </row>
    <row r="1125" spans="3:7" ht="15">
      <c r="C1125" s="40"/>
      <c r="D1125" s="40"/>
      <c r="E1125" s="40"/>
      <c r="F1125" s="40"/>
      <c r="G1125" s="40"/>
    </row>
    <row r="1126" spans="3:7" ht="15">
      <c r="C1126" s="40"/>
      <c r="D1126" s="40"/>
      <c r="E1126" s="40"/>
      <c r="F1126" s="40"/>
      <c r="G1126" s="40"/>
    </row>
    <row r="1127" spans="3:7" ht="15">
      <c r="C1127" s="40"/>
      <c r="D1127" s="40"/>
      <c r="E1127" s="40"/>
      <c r="F1127" s="40"/>
      <c r="G1127" s="40"/>
    </row>
    <row r="1128" spans="3:7" ht="15">
      <c r="C1128" s="40"/>
      <c r="D1128" s="40"/>
      <c r="E1128" s="40"/>
      <c r="F1128" s="40"/>
      <c r="G1128" s="40"/>
    </row>
    <row r="1129" spans="3:7" ht="15">
      <c r="C1129" s="40"/>
      <c r="D1129" s="40"/>
      <c r="E1129" s="40"/>
      <c r="F1129" s="40"/>
      <c r="G1129" s="40"/>
    </row>
    <row r="1130" spans="3:7" ht="15">
      <c r="C1130" s="40"/>
      <c r="D1130" s="40"/>
      <c r="E1130" s="40"/>
      <c r="F1130" s="40"/>
      <c r="G1130" s="40"/>
    </row>
    <row r="1131" spans="3:7" ht="15">
      <c r="C1131" s="40"/>
      <c r="D1131" s="40"/>
      <c r="E1131" s="40"/>
      <c r="F1131" s="40"/>
      <c r="G1131" s="40"/>
    </row>
    <row r="1132" spans="3:7" ht="15">
      <c r="C1132" s="40"/>
      <c r="D1132" s="40"/>
      <c r="E1132" s="40"/>
      <c r="F1132" s="40"/>
      <c r="G1132" s="40"/>
    </row>
    <row r="1133" spans="3:7" ht="15">
      <c r="C1133" s="40"/>
      <c r="D1133" s="40"/>
      <c r="E1133" s="40"/>
      <c r="F1133" s="40"/>
      <c r="G1133" s="40"/>
    </row>
    <row r="1134" spans="3:7" ht="15">
      <c r="C1134" s="40"/>
      <c r="D1134" s="40"/>
      <c r="E1134" s="40"/>
      <c r="F1134" s="40"/>
      <c r="G1134" s="40"/>
    </row>
    <row r="1135" spans="3:7" ht="15">
      <c r="C1135" s="40"/>
      <c r="D1135" s="40"/>
      <c r="E1135" s="40"/>
      <c r="F1135" s="40"/>
      <c r="G1135" s="40"/>
    </row>
    <row r="1136" spans="3:7" ht="15">
      <c r="C1136" s="40"/>
      <c r="D1136" s="40"/>
      <c r="E1136" s="40"/>
      <c r="F1136" s="40"/>
      <c r="G1136" s="40"/>
    </row>
    <row r="1137" spans="3:7" ht="15">
      <c r="C1137" s="40"/>
      <c r="D1137" s="40"/>
      <c r="E1137" s="40"/>
      <c r="F1137" s="40"/>
      <c r="G1137" s="40"/>
    </row>
    <row r="1138" spans="3:7" ht="15">
      <c r="C1138" s="40"/>
      <c r="D1138" s="40"/>
      <c r="E1138" s="40"/>
      <c r="F1138" s="40"/>
      <c r="G1138" s="40"/>
    </row>
    <row r="1139" spans="3:7" ht="15">
      <c r="C1139" s="40"/>
      <c r="D1139" s="40"/>
      <c r="E1139" s="40"/>
      <c r="F1139" s="40"/>
      <c r="G1139" s="40"/>
    </row>
    <row r="1140" spans="3:7" ht="15">
      <c r="C1140" s="40"/>
      <c r="D1140" s="40"/>
      <c r="E1140" s="40"/>
      <c r="F1140" s="40"/>
      <c r="G1140" s="40"/>
    </row>
    <row r="1141" spans="3:7" ht="15">
      <c r="C1141" s="40"/>
      <c r="D1141" s="40"/>
      <c r="E1141" s="40"/>
      <c r="F1141" s="40"/>
      <c r="G1141" s="40"/>
    </row>
    <row r="1142" spans="3:7" ht="15">
      <c r="C1142" s="40"/>
      <c r="D1142" s="40"/>
      <c r="E1142" s="40"/>
      <c r="F1142" s="40"/>
      <c r="G1142" s="40"/>
    </row>
    <row r="1143" spans="3:7" ht="15">
      <c r="C1143" s="40"/>
      <c r="D1143" s="40"/>
      <c r="E1143" s="40"/>
      <c r="F1143" s="40"/>
      <c r="G1143" s="40"/>
    </row>
    <row r="1144" spans="3:7" ht="15">
      <c r="C1144" s="40"/>
      <c r="D1144" s="40"/>
      <c r="E1144" s="40"/>
      <c r="F1144" s="40"/>
      <c r="G1144" s="40"/>
    </row>
    <row r="1145" spans="3:7" ht="15">
      <c r="C1145" s="40"/>
      <c r="D1145" s="40"/>
      <c r="E1145" s="40"/>
      <c r="F1145" s="40"/>
      <c r="G1145" s="40"/>
    </row>
    <row r="1146" spans="3:7" ht="15">
      <c r="C1146" s="40"/>
      <c r="D1146" s="40"/>
      <c r="E1146" s="40"/>
      <c r="F1146" s="40"/>
      <c r="G1146" s="40"/>
    </row>
    <row r="1147" spans="3:7" ht="15">
      <c r="C1147" s="40"/>
      <c r="D1147" s="40"/>
      <c r="E1147" s="40"/>
      <c r="F1147" s="40"/>
      <c r="G1147" s="40"/>
    </row>
    <row r="1148" spans="3:7" ht="15">
      <c r="C1148" s="40"/>
      <c r="D1148" s="40"/>
      <c r="E1148" s="40"/>
      <c r="F1148" s="40"/>
      <c r="G1148" s="40"/>
    </row>
    <row r="1149" spans="3:7" ht="15">
      <c r="C1149" s="40"/>
      <c r="D1149" s="40"/>
      <c r="E1149" s="40"/>
      <c r="F1149" s="40"/>
      <c r="G1149" s="40"/>
    </row>
    <row r="1150" spans="3:7" ht="15">
      <c r="C1150" s="40"/>
      <c r="D1150" s="40"/>
      <c r="E1150" s="40"/>
      <c r="F1150" s="40"/>
      <c r="G1150" s="40"/>
    </row>
    <row r="1151" spans="3:7" ht="15">
      <c r="C1151" s="40"/>
      <c r="D1151" s="40"/>
      <c r="E1151" s="40"/>
      <c r="F1151" s="40"/>
      <c r="G1151" s="40"/>
    </row>
    <row r="1152" spans="3:7" ht="15">
      <c r="C1152" s="40"/>
      <c r="D1152" s="40"/>
      <c r="E1152" s="40"/>
      <c r="F1152" s="40"/>
      <c r="G1152" s="40"/>
    </row>
    <row r="1153" spans="3:7" ht="15">
      <c r="C1153" s="40"/>
      <c r="D1153" s="40"/>
      <c r="E1153" s="40"/>
      <c r="F1153" s="40"/>
      <c r="G1153" s="40"/>
    </row>
    <row r="1154" spans="3:7" ht="15">
      <c r="C1154" s="40"/>
      <c r="D1154" s="40"/>
      <c r="E1154" s="40"/>
      <c r="F1154" s="40"/>
      <c r="G1154" s="40"/>
    </row>
    <row r="1155" spans="3:7" ht="15">
      <c r="C1155" s="40"/>
      <c r="D1155" s="40"/>
      <c r="E1155" s="40"/>
      <c r="F1155" s="40"/>
      <c r="G1155" s="40"/>
    </row>
    <row r="1156" spans="3:7" ht="15">
      <c r="C1156" s="40"/>
      <c r="D1156" s="40"/>
      <c r="E1156" s="40"/>
      <c r="F1156" s="40"/>
      <c r="G1156" s="40"/>
    </row>
    <row r="1157" spans="3:7" ht="15">
      <c r="C1157" s="40"/>
      <c r="D1157" s="40"/>
      <c r="E1157" s="40"/>
      <c r="F1157" s="40"/>
      <c r="G1157" s="40"/>
    </row>
    <row r="1158" spans="3:7" ht="15">
      <c r="C1158" s="40"/>
      <c r="D1158" s="40"/>
      <c r="E1158" s="40"/>
      <c r="F1158" s="40"/>
      <c r="G1158" s="40"/>
    </row>
    <row r="1159" spans="3:7" ht="15">
      <c r="C1159" s="40"/>
      <c r="D1159" s="40"/>
      <c r="E1159" s="40"/>
      <c r="F1159" s="40"/>
      <c r="G1159" s="40"/>
    </row>
    <row r="1160" spans="3:7" ht="15">
      <c r="C1160" s="40"/>
      <c r="D1160" s="40"/>
      <c r="E1160" s="40"/>
      <c r="F1160" s="40"/>
      <c r="G1160" s="40"/>
    </row>
    <row r="1161" spans="3:7" ht="15">
      <c r="C1161" s="40"/>
      <c r="D1161" s="40"/>
      <c r="E1161" s="40"/>
      <c r="F1161" s="40"/>
      <c r="G1161" s="40"/>
    </row>
    <row r="1162" spans="3:7" ht="15">
      <c r="C1162" s="40"/>
      <c r="D1162" s="40"/>
      <c r="E1162" s="40"/>
      <c r="F1162" s="40"/>
      <c r="G1162" s="40"/>
    </row>
    <row r="1163" spans="3:7" ht="15">
      <c r="C1163" s="40"/>
      <c r="D1163" s="40"/>
      <c r="E1163" s="40"/>
      <c r="F1163" s="40"/>
      <c r="G1163" s="40"/>
    </row>
    <row r="1164" spans="3:7" ht="15">
      <c r="C1164" s="40"/>
      <c r="D1164" s="40"/>
      <c r="E1164" s="40"/>
      <c r="F1164" s="40"/>
      <c r="G1164" s="40"/>
    </row>
    <row r="1165" spans="3:7" ht="15">
      <c r="C1165" s="40"/>
      <c r="D1165" s="40"/>
      <c r="E1165" s="40"/>
      <c r="F1165" s="40"/>
      <c r="G1165" s="40"/>
    </row>
    <row r="1166" spans="3:7" ht="15">
      <c r="C1166" s="40"/>
      <c r="D1166" s="40"/>
      <c r="E1166" s="40"/>
      <c r="F1166" s="40"/>
      <c r="G1166" s="40"/>
    </row>
    <row r="1167" spans="3:7" ht="15">
      <c r="C1167" s="40"/>
      <c r="D1167" s="40"/>
      <c r="E1167" s="40"/>
      <c r="F1167" s="40"/>
      <c r="G1167" s="40"/>
    </row>
    <row r="1168" spans="3:7" ht="15">
      <c r="C1168" s="40"/>
      <c r="D1168" s="40"/>
      <c r="E1168" s="40"/>
      <c r="F1168" s="40"/>
      <c r="G1168" s="40"/>
    </row>
    <row r="1169" spans="3:7" ht="15">
      <c r="C1169" s="40"/>
      <c r="D1169" s="40"/>
      <c r="E1169" s="40"/>
      <c r="F1169" s="40"/>
      <c r="G1169" s="40"/>
    </row>
    <row r="1170" spans="3:7" ht="15">
      <c r="C1170" s="40"/>
      <c r="D1170" s="40"/>
      <c r="E1170" s="40"/>
      <c r="F1170" s="40"/>
      <c r="G1170" s="40"/>
    </row>
    <row r="1171" spans="3:7" ht="15">
      <c r="C1171" s="40"/>
      <c r="D1171" s="40"/>
      <c r="E1171" s="40"/>
      <c r="F1171" s="40"/>
      <c r="G1171" s="40"/>
    </row>
    <row r="1172" spans="3:7" ht="15">
      <c r="C1172" s="40"/>
      <c r="D1172" s="40"/>
      <c r="E1172" s="40"/>
      <c r="F1172" s="40"/>
      <c r="G1172" s="40"/>
    </row>
    <row r="1173" spans="3:7" ht="15">
      <c r="C1173" s="40"/>
      <c r="D1173" s="40"/>
      <c r="E1173" s="40"/>
      <c r="F1173" s="40"/>
      <c r="G1173" s="40"/>
    </row>
    <row r="1174" spans="3:7" ht="15">
      <c r="C1174" s="40"/>
      <c r="D1174" s="40"/>
      <c r="E1174" s="40"/>
      <c r="F1174" s="40"/>
      <c r="G1174" s="40"/>
    </row>
    <row r="1175" spans="3:7" ht="15">
      <c r="C1175" s="40"/>
      <c r="D1175" s="40"/>
      <c r="E1175" s="40"/>
      <c r="F1175" s="40"/>
      <c r="G1175" s="40"/>
    </row>
    <row r="1176" spans="3:7" ht="15">
      <c r="C1176" s="40"/>
      <c r="D1176" s="40"/>
      <c r="E1176" s="40"/>
      <c r="F1176" s="40"/>
      <c r="G1176" s="40"/>
    </row>
    <row r="1177" spans="3:7" ht="15">
      <c r="C1177" s="40"/>
      <c r="D1177" s="40"/>
      <c r="E1177" s="40"/>
      <c r="F1177" s="40"/>
      <c r="G1177" s="40"/>
    </row>
    <row r="1178" spans="3:7" ht="15">
      <c r="C1178" s="40"/>
      <c r="D1178" s="40"/>
      <c r="E1178" s="40"/>
      <c r="F1178" s="40"/>
      <c r="G1178" s="40"/>
    </row>
    <row r="1179" spans="3:7" ht="15">
      <c r="C1179" s="40"/>
      <c r="D1179" s="40"/>
      <c r="E1179" s="40"/>
      <c r="F1179" s="40"/>
      <c r="G1179" s="40"/>
    </row>
    <row r="1180" spans="3:7" ht="15">
      <c r="C1180" s="40"/>
      <c r="D1180" s="40"/>
      <c r="E1180" s="40"/>
      <c r="F1180" s="40"/>
      <c r="G1180" s="40"/>
    </row>
    <row r="1181" spans="3:7" ht="15">
      <c r="C1181" s="40"/>
      <c r="D1181" s="40"/>
      <c r="E1181" s="40"/>
      <c r="F1181" s="40"/>
      <c r="G1181" s="40"/>
    </row>
    <row r="1182" spans="3:7" ht="15">
      <c r="C1182" s="40"/>
      <c r="D1182" s="40"/>
      <c r="E1182" s="40"/>
      <c r="F1182" s="40"/>
      <c r="G1182" s="40"/>
    </row>
    <row r="1183" spans="3:7" ht="15">
      <c r="C1183" s="40"/>
      <c r="D1183" s="40"/>
      <c r="E1183" s="40"/>
      <c r="F1183" s="40"/>
      <c r="G1183" s="40"/>
    </row>
    <row r="1184" spans="3:7" ht="15">
      <c r="C1184" s="40"/>
      <c r="D1184" s="40"/>
      <c r="E1184" s="40"/>
      <c r="F1184" s="40"/>
      <c r="G1184" s="40"/>
    </row>
    <row r="1185" spans="3:7" ht="15">
      <c r="C1185" s="40"/>
      <c r="D1185" s="40"/>
      <c r="E1185" s="40"/>
      <c r="F1185" s="40"/>
      <c r="G1185" s="40"/>
    </row>
    <row r="1186" spans="3:7" ht="15">
      <c r="C1186" s="40"/>
      <c r="D1186" s="40"/>
      <c r="E1186" s="40"/>
      <c r="F1186" s="40"/>
      <c r="G1186" s="40"/>
    </row>
    <row r="1187" spans="3:7" ht="15">
      <c r="C1187" s="40"/>
      <c r="D1187" s="40"/>
      <c r="E1187" s="40"/>
      <c r="F1187" s="40"/>
      <c r="G1187" s="40"/>
    </row>
    <row r="1188" spans="3:7" ht="15">
      <c r="C1188" s="40"/>
      <c r="D1188" s="40"/>
      <c r="E1188" s="40"/>
      <c r="F1188" s="40"/>
      <c r="G1188" s="40"/>
    </row>
    <row r="1189" spans="3:7" ht="15">
      <c r="C1189" s="40"/>
      <c r="D1189" s="40"/>
      <c r="E1189" s="40"/>
      <c r="F1189" s="40"/>
      <c r="G1189" s="40"/>
    </row>
    <row r="1190" spans="3:7" ht="15">
      <c r="C1190" s="40"/>
      <c r="D1190" s="40"/>
      <c r="E1190" s="40"/>
      <c r="F1190" s="40"/>
      <c r="G1190" s="40"/>
    </row>
    <row r="1191" spans="3:7" ht="15">
      <c r="C1191" s="40"/>
      <c r="D1191" s="40"/>
      <c r="E1191" s="40"/>
      <c r="F1191" s="40"/>
      <c r="G1191" s="40"/>
    </row>
    <row r="1192" spans="3:7" ht="15">
      <c r="C1192" s="40"/>
      <c r="D1192" s="40"/>
      <c r="E1192" s="40"/>
      <c r="F1192" s="40"/>
      <c r="G1192" s="40"/>
    </row>
    <row r="1193" spans="3:7" ht="15">
      <c r="C1193" s="40"/>
      <c r="D1193" s="40"/>
      <c r="E1193" s="40"/>
      <c r="F1193" s="40"/>
      <c r="G1193" s="40"/>
    </row>
    <row r="1194" spans="3:7" ht="15">
      <c r="C1194" s="40"/>
      <c r="D1194" s="40"/>
      <c r="E1194" s="40"/>
      <c r="F1194" s="40"/>
      <c r="G1194" s="40"/>
    </row>
    <row r="1195" spans="3:7" ht="15">
      <c r="C1195" s="40"/>
      <c r="D1195" s="40"/>
      <c r="E1195" s="40"/>
      <c r="F1195" s="40"/>
      <c r="G1195" s="40"/>
    </row>
    <row r="1196" spans="3:7" ht="15">
      <c r="C1196" s="40"/>
      <c r="D1196" s="40"/>
      <c r="E1196" s="40"/>
      <c r="F1196" s="40"/>
      <c r="G1196" s="40"/>
    </row>
    <row r="1197" spans="3:7" ht="15">
      <c r="C1197" s="40"/>
      <c r="D1197" s="40"/>
      <c r="E1197" s="40"/>
      <c r="F1197" s="40"/>
      <c r="G1197" s="40"/>
    </row>
    <row r="1198" spans="3:7" ht="15">
      <c r="C1198" s="40"/>
      <c r="D1198" s="40"/>
      <c r="E1198" s="40"/>
      <c r="F1198" s="40"/>
      <c r="G1198" s="40"/>
    </row>
    <row r="1199" spans="3:7" ht="15">
      <c r="C1199" s="40"/>
      <c r="D1199" s="40"/>
      <c r="E1199" s="40"/>
      <c r="F1199" s="40"/>
      <c r="G1199" s="40"/>
    </row>
    <row r="1200" spans="3:7" ht="15">
      <c r="C1200" s="40"/>
      <c r="D1200" s="40"/>
      <c r="E1200" s="40"/>
      <c r="F1200" s="40"/>
      <c r="G1200" s="40"/>
    </row>
    <row r="1201" spans="3:7" ht="15">
      <c r="C1201" s="40"/>
      <c r="D1201" s="40"/>
      <c r="E1201" s="40"/>
      <c r="F1201" s="40"/>
      <c r="G1201" s="40"/>
    </row>
    <row r="1202" spans="3:7" ht="15">
      <c r="C1202" s="40"/>
      <c r="D1202" s="40"/>
      <c r="E1202" s="40"/>
      <c r="F1202" s="40"/>
      <c r="G1202" s="40"/>
    </row>
    <row r="1203" spans="3:7" ht="15">
      <c r="C1203" s="40"/>
      <c r="D1203" s="40"/>
      <c r="E1203" s="40"/>
      <c r="F1203" s="40"/>
      <c r="G1203" s="40"/>
    </row>
    <row r="1204" spans="3:7" ht="15">
      <c r="C1204" s="40"/>
      <c r="D1204" s="40"/>
      <c r="E1204" s="40"/>
      <c r="F1204" s="40"/>
      <c r="G1204" s="40"/>
    </row>
    <row r="1205" spans="3:7" ht="15">
      <c r="C1205" s="40"/>
      <c r="D1205" s="40"/>
      <c r="E1205" s="40"/>
      <c r="F1205" s="40"/>
      <c r="G1205" s="40"/>
    </row>
    <row r="1206" spans="3:7" ht="15">
      <c r="C1206" s="40"/>
      <c r="D1206" s="40"/>
      <c r="E1206" s="40"/>
      <c r="F1206" s="40"/>
      <c r="G1206" s="40"/>
    </row>
    <row r="1207" spans="3:7" ht="15">
      <c r="C1207" s="40"/>
      <c r="D1207" s="40"/>
      <c r="E1207" s="40"/>
      <c r="F1207" s="40"/>
      <c r="G1207" s="40"/>
    </row>
    <row r="1208" spans="3:7" ht="15">
      <c r="C1208" s="40"/>
      <c r="D1208" s="40"/>
      <c r="E1208" s="40"/>
      <c r="F1208" s="40"/>
      <c r="G1208" s="40"/>
    </row>
    <row r="1209" spans="3:7" ht="15">
      <c r="C1209" s="40"/>
      <c r="D1209" s="40"/>
      <c r="E1209" s="40"/>
      <c r="F1209" s="40"/>
      <c r="G1209" s="40"/>
    </row>
    <row r="1210" spans="3:7" ht="15">
      <c r="C1210" s="40"/>
      <c r="D1210" s="40"/>
      <c r="E1210" s="40"/>
      <c r="F1210" s="40"/>
      <c r="G1210" s="40"/>
    </row>
    <row r="1211" spans="3:7" ht="15">
      <c r="C1211" s="40"/>
      <c r="D1211" s="40"/>
      <c r="E1211" s="40"/>
      <c r="F1211" s="40"/>
      <c r="G1211" s="40"/>
    </row>
    <row r="1212" spans="3:7" ht="15">
      <c r="C1212" s="40"/>
      <c r="D1212" s="40"/>
      <c r="E1212" s="40"/>
      <c r="F1212" s="40"/>
      <c r="G1212" s="40"/>
    </row>
    <row r="1213" spans="3:7" ht="15">
      <c r="C1213" s="40"/>
      <c r="D1213" s="40"/>
      <c r="E1213" s="40"/>
      <c r="F1213" s="40"/>
      <c r="G1213" s="40"/>
    </row>
    <row r="1214" spans="3:7" ht="15">
      <c r="C1214" s="40"/>
      <c r="D1214" s="40"/>
      <c r="E1214" s="40"/>
      <c r="F1214" s="40"/>
      <c r="G1214" s="40"/>
    </row>
    <row r="1215" spans="3:7" ht="15">
      <c r="C1215" s="40"/>
      <c r="D1215" s="40"/>
      <c r="E1215" s="40"/>
      <c r="F1215" s="40"/>
      <c r="G1215" s="40"/>
    </row>
    <row r="1216" spans="3:7" ht="15">
      <c r="C1216" s="40"/>
      <c r="D1216" s="40"/>
      <c r="E1216" s="40"/>
      <c r="F1216" s="40"/>
      <c r="G1216" s="40"/>
    </row>
    <row r="1217" spans="3:7" ht="15">
      <c r="C1217" s="40"/>
      <c r="D1217" s="40"/>
      <c r="E1217" s="40"/>
      <c r="F1217" s="40"/>
      <c r="G1217" s="40"/>
    </row>
    <row r="1218" spans="3:7" ht="15">
      <c r="C1218" s="40"/>
      <c r="D1218" s="40"/>
      <c r="E1218" s="40"/>
      <c r="F1218" s="40"/>
      <c r="G1218" s="40"/>
    </row>
    <row r="1219" spans="3:7" ht="15">
      <c r="C1219" s="40"/>
      <c r="D1219" s="40"/>
      <c r="E1219" s="40"/>
      <c r="F1219" s="40"/>
      <c r="G1219" s="40"/>
    </row>
    <row r="1220" spans="3:7" ht="15">
      <c r="C1220" s="40"/>
      <c r="D1220" s="40"/>
      <c r="E1220" s="40"/>
      <c r="F1220" s="40"/>
      <c r="G1220" s="40"/>
    </row>
    <row r="1221" spans="3:7" ht="15">
      <c r="C1221" s="40"/>
      <c r="D1221" s="40"/>
      <c r="E1221" s="40"/>
      <c r="F1221" s="40"/>
      <c r="G1221" s="40"/>
    </row>
    <row r="1222" spans="3:7" ht="15">
      <c r="C1222" s="40"/>
      <c r="D1222" s="40"/>
      <c r="E1222" s="40"/>
      <c r="F1222" s="40"/>
      <c r="G1222" s="40"/>
    </row>
    <row r="1223" spans="3:7" ht="15">
      <c r="C1223" s="40"/>
      <c r="D1223" s="40"/>
      <c r="E1223" s="40"/>
      <c r="F1223" s="40"/>
      <c r="G1223" s="40"/>
    </row>
    <row r="1224" spans="3:7" ht="15">
      <c r="C1224" s="40"/>
      <c r="D1224" s="40"/>
      <c r="E1224" s="40"/>
      <c r="F1224" s="40"/>
      <c r="G1224" s="40"/>
    </row>
    <row r="1225" spans="3:7" ht="15">
      <c r="C1225" s="40"/>
      <c r="D1225" s="40"/>
      <c r="E1225" s="40"/>
      <c r="F1225" s="40"/>
      <c r="G1225" s="40"/>
    </row>
    <row r="1226" spans="3:7" ht="15">
      <c r="C1226" s="40"/>
      <c r="D1226" s="40"/>
      <c r="E1226" s="40"/>
      <c r="F1226" s="40"/>
      <c r="G1226" s="40"/>
    </row>
    <row r="1227" spans="3:7" ht="15">
      <c r="C1227" s="40"/>
      <c r="D1227" s="40"/>
      <c r="E1227" s="40"/>
      <c r="F1227" s="40"/>
      <c r="G1227" s="40"/>
    </row>
    <row r="1228" spans="3:7" ht="15">
      <c r="C1228" s="40"/>
      <c r="D1228" s="40"/>
      <c r="E1228" s="40"/>
      <c r="F1228" s="40"/>
      <c r="G1228" s="40"/>
    </row>
    <row r="1229" spans="3:7" ht="15">
      <c r="C1229" s="40"/>
      <c r="D1229" s="40"/>
      <c r="E1229" s="40"/>
      <c r="F1229" s="40"/>
      <c r="G1229" s="40"/>
    </row>
    <row r="1230" spans="3:7" ht="15">
      <c r="C1230" s="40"/>
      <c r="D1230" s="40"/>
      <c r="E1230" s="40"/>
      <c r="F1230" s="40"/>
      <c r="G1230" s="40"/>
    </row>
    <row r="1231" spans="3:7" ht="15">
      <c r="C1231" s="40"/>
      <c r="D1231" s="40"/>
      <c r="E1231" s="40"/>
      <c r="F1231" s="40"/>
      <c r="G1231" s="40"/>
    </row>
    <row r="1232" spans="3:7" ht="15">
      <c r="C1232" s="40"/>
      <c r="D1232" s="40"/>
      <c r="E1232" s="40"/>
      <c r="F1232" s="40"/>
      <c r="G1232" s="40"/>
    </row>
    <row r="1233" spans="3:7" ht="15">
      <c r="C1233" s="40"/>
      <c r="D1233" s="40"/>
      <c r="E1233" s="40"/>
      <c r="F1233" s="40"/>
      <c r="G1233" s="40"/>
    </row>
    <row r="1234" spans="3:7" ht="15">
      <c r="C1234" s="40"/>
      <c r="D1234" s="40"/>
      <c r="E1234" s="40"/>
      <c r="F1234" s="40"/>
      <c r="G1234" s="40"/>
    </row>
    <row r="1235" spans="3:7" ht="15">
      <c r="C1235" s="40"/>
      <c r="D1235" s="40"/>
      <c r="E1235" s="40"/>
      <c r="F1235" s="40"/>
      <c r="G1235" s="40"/>
    </row>
    <row r="1236" spans="3:7" ht="15">
      <c r="C1236" s="40"/>
      <c r="D1236" s="40"/>
      <c r="E1236" s="40"/>
      <c r="F1236" s="40"/>
      <c r="G1236" s="40"/>
    </row>
    <row r="1237" spans="3:7" ht="15">
      <c r="C1237" s="40"/>
      <c r="D1237" s="40"/>
      <c r="E1237" s="40"/>
      <c r="F1237" s="40"/>
      <c r="G1237" s="40"/>
    </row>
    <row r="1238" spans="3:7" ht="15">
      <c r="C1238" s="40"/>
      <c r="D1238" s="40"/>
      <c r="E1238" s="40"/>
      <c r="F1238" s="40"/>
      <c r="G1238" s="40"/>
    </row>
    <row r="1239" spans="3:7" ht="15">
      <c r="C1239" s="40"/>
      <c r="D1239" s="40"/>
      <c r="E1239" s="40"/>
      <c r="F1239" s="40"/>
      <c r="G1239" s="40"/>
    </row>
    <row r="1240" spans="3:7" ht="15">
      <c r="C1240" s="40"/>
      <c r="D1240" s="40"/>
      <c r="E1240" s="40"/>
      <c r="F1240" s="40"/>
      <c r="G1240" s="40"/>
    </row>
    <row r="1241" spans="3:7" ht="15">
      <c r="C1241" s="40"/>
      <c r="D1241" s="40"/>
      <c r="E1241" s="40"/>
      <c r="F1241" s="40"/>
      <c r="G1241" s="40"/>
    </row>
    <row r="1242" spans="3:7" ht="15">
      <c r="C1242" s="40"/>
      <c r="D1242" s="40"/>
      <c r="E1242" s="40"/>
      <c r="F1242" s="40"/>
      <c r="G1242" s="40"/>
    </row>
    <row r="1243" spans="3:7" ht="15">
      <c r="C1243" s="40"/>
      <c r="D1243" s="40"/>
      <c r="E1243" s="40"/>
      <c r="F1243" s="40"/>
      <c r="G1243" s="40"/>
    </row>
    <row r="1244" spans="3:7" ht="15">
      <c r="C1244" s="40"/>
      <c r="D1244" s="40"/>
      <c r="E1244" s="40"/>
      <c r="F1244" s="40"/>
      <c r="G1244" s="40"/>
    </row>
    <row r="1245" spans="3:7" ht="15">
      <c r="C1245" s="40"/>
      <c r="D1245" s="40"/>
      <c r="E1245" s="40"/>
      <c r="F1245" s="40"/>
      <c r="G1245" s="40"/>
    </row>
    <row r="1246" spans="3:7" ht="15">
      <c r="C1246" s="40"/>
      <c r="D1246" s="40"/>
      <c r="E1246" s="40"/>
      <c r="F1246" s="40"/>
      <c r="G1246" s="40"/>
    </row>
    <row r="1247" spans="3:7" ht="15">
      <c r="C1247" s="40"/>
      <c r="D1247" s="40"/>
      <c r="E1247" s="40"/>
      <c r="F1247" s="40"/>
      <c r="G1247" s="40"/>
    </row>
    <row r="1248" spans="3:7" ht="15">
      <c r="C1248" s="40"/>
      <c r="D1248" s="40"/>
      <c r="E1248" s="40"/>
      <c r="F1248" s="40"/>
      <c r="G1248" s="40"/>
    </row>
    <row r="1249" spans="3:7" ht="15">
      <c r="C1249" s="40"/>
      <c r="D1249" s="40"/>
      <c r="E1249" s="40"/>
      <c r="F1249" s="40"/>
      <c r="G1249" s="40"/>
    </row>
    <row r="1250" spans="3:7" ht="15">
      <c r="C1250" s="40"/>
      <c r="D1250" s="40"/>
      <c r="E1250" s="40"/>
      <c r="F1250" s="40"/>
      <c r="G1250" s="40"/>
    </row>
    <row r="1251" spans="3:7" ht="15">
      <c r="C1251" s="40"/>
      <c r="D1251" s="40"/>
      <c r="E1251" s="40"/>
      <c r="F1251" s="40"/>
      <c r="G1251" s="40"/>
    </row>
    <row r="1252" spans="3:7" ht="15">
      <c r="C1252" s="40"/>
      <c r="D1252" s="40"/>
      <c r="E1252" s="40"/>
      <c r="F1252" s="40"/>
      <c r="G1252" s="40"/>
    </row>
    <row r="1253" spans="3:7" ht="15">
      <c r="C1253" s="40"/>
      <c r="D1253" s="40"/>
      <c r="E1253" s="40"/>
      <c r="F1253" s="40"/>
      <c r="G1253" s="40"/>
    </row>
    <row r="1254" spans="3:7" ht="15">
      <c r="C1254" s="40"/>
      <c r="D1254" s="40"/>
      <c r="E1254" s="40"/>
      <c r="F1254" s="40"/>
      <c r="G1254" s="40"/>
    </row>
    <row r="1255" spans="3:7" ht="15">
      <c r="C1255" s="40"/>
      <c r="D1255" s="40"/>
      <c r="E1255" s="40"/>
      <c r="F1255" s="40"/>
      <c r="G1255" s="40"/>
    </row>
    <row r="1256" spans="3:7" ht="15">
      <c r="C1256" s="40"/>
      <c r="D1256" s="40"/>
      <c r="E1256" s="40"/>
      <c r="F1256" s="40"/>
      <c r="G1256" s="40"/>
    </row>
    <row r="1257" spans="3:7" ht="15">
      <c r="C1257" s="40"/>
      <c r="D1257" s="40"/>
      <c r="E1257" s="40"/>
      <c r="F1257" s="40"/>
      <c r="G1257" s="40"/>
    </row>
    <row r="1258" spans="3:7" ht="15">
      <c r="C1258" s="40"/>
      <c r="D1258" s="40"/>
      <c r="E1258" s="40"/>
      <c r="F1258" s="40"/>
      <c r="G1258" s="40"/>
    </row>
    <row r="1259" spans="3:7" ht="15">
      <c r="C1259" s="40"/>
      <c r="D1259" s="40"/>
      <c r="E1259" s="40"/>
      <c r="F1259" s="40"/>
      <c r="G1259" s="40"/>
    </row>
    <row r="1260" spans="3:7" ht="15">
      <c r="C1260" s="40"/>
      <c r="D1260" s="40"/>
      <c r="E1260" s="40"/>
      <c r="F1260" s="40"/>
      <c r="G1260" s="40"/>
    </row>
    <row r="1261" spans="3:7" ht="15">
      <c r="C1261" s="40"/>
      <c r="D1261" s="40"/>
      <c r="E1261" s="40"/>
      <c r="F1261" s="40"/>
      <c r="G1261" s="40"/>
    </row>
    <row r="1262" spans="3:7" ht="15">
      <c r="C1262" s="40"/>
      <c r="D1262" s="40"/>
      <c r="E1262" s="40"/>
      <c r="F1262" s="40"/>
      <c r="G1262" s="40"/>
    </row>
    <row r="1263" spans="3:7" ht="15">
      <c r="C1263" s="40"/>
      <c r="D1263" s="40"/>
      <c r="E1263" s="40"/>
      <c r="F1263" s="40"/>
      <c r="G1263" s="40"/>
    </row>
    <row r="1264" spans="3:7" ht="15">
      <c r="C1264" s="40"/>
      <c r="D1264" s="40"/>
      <c r="E1264" s="40"/>
      <c r="F1264" s="40"/>
      <c r="G1264" s="40"/>
    </row>
    <row r="1265" spans="3:7" ht="15">
      <c r="C1265" s="40"/>
      <c r="D1265" s="40"/>
      <c r="E1265" s="40"/>
      <c r="F1265" s="40"/>
      <c r="G1265" s="40"/>
    </row>
    <row r="1266" spans="3:7" ht="15">
      <c r="C1266" s="40"/>
      <c r="D1266" s="40"/>
      <c r="E1266" s="40"/>
      <c r="F1266" s="40"/>
      <c r="G1266" s="40"/>
    </row>
    <row r="1267" spans="3:7" ht="15">
      <c r="C1267" s="40"/>
      <c r="D1267" s="40"/>
      <c r="E1267" s="40"/>
      <c r="F1267" s="40"/>
      <c r="G1267" s="40"/>
    </row>
    <row r="1268" spans="3:7" ht="15">
      <c r="C1268" s="40"/>
      <c r="D1268" s="40"/>
      <c r="E1268" s="40"/>
      <c r="F1268" s="40"/>
      <c r="G1268" s="40"/>
    </row>
    <row r="1269" spans="3:7" ht="15">
      <c r="C1269" s="40"/>
      <c r="D1269" s="40"/>
      <c r="E1269" s="40"/>
      <c r="F1269" s="40"/>
      <c r="G1269" s="40"/>
    </row>
    <row r="1270" spans="3:7" ht="15">
      <c r="C1270" s="40"/>
      <c r="D1270" s="40"/>
      <c r="E1270" s="40"/>
      <c r="F1270" s="40"/>
      <c r="G1270" s="40"/>
    </row>
    <row r="1271" spans="3:7" ht="15">
      <c r="C1271" s="40"/>
      <c r="D1271" s="40"/>
      <c r="E1271" s="40"/>
      <c r="F1271" s="40"/>
      <c r="G1271" s="40"/>
    </row>
    <row r="1272" spans="3:7" ht="15">
      <c r="C1272" s="40"/>
      <c r="D1272" s="40"/>
      <c r="E1272" s="40"/>
      <c r="F1272" s="40"/>
      <c r="G1272" s="40"/>
    </row>
    <row r="1273" spans="3:7" ht="15">
      <c r="C1273" s="40"/>
      <c r="D1273" s="40"/>
      <c r="E1273" s="40"/>
      <c r="F1273" s="40"/>
      <c r="G1273" s="40"/>
    </row>
    <row r="1274" spans="3:7" ht="15">
      <c r="C1274" s="40"/>
      <c r="D1274" s="40"/>
      <c r="E1274" s="40"/>
      <c r="F1274" s="40"/>
      <c r="G1274" s="40"/>
    </row>
    <row r="1275" spans="3:7" ht="15">
      <c r="C1275" s="40"/>
      <c r="D1275" s="40"/>
      <c r="E1275" s="40"/>
      <c r="F1275" s="40"/>
      <c r="G1275" s="40"/>
    </row>
    <row r="1276" spans="3:7" ht="15">
      <c r="C1276" s="40"/>
      <c r="D1276" s="40"/>
      <c r="E1276" s="40"/>
      <c r="F1276" s="40"/>
      <c r="G1276" s="40"/>
    </row>
    <row r="1277" spans="3:7" ht="15">
      <c r="C1277" s="40"/>
      <c r="D1277" s="40"/>
      <c r="E1277" s="40"/>
      <c r="F1277" s="40"/>
      <c r="G1277" s="40"/>
    </row>
    <row r="1278" spans="3:7" ht="15">
      <c r="C1278" s="40"/>
      <c r="D1278" s="40"/>
      <c r="E1278" s="40"/>
      <c r="F1278" s="40"/>
      <c r="G1278" s="40"/>
    </row>
    <row r="1279" spans="3:7" ht="15">
      <c r="C1279" s="40"/>
      <c r="D1279" s="40"/>
      <c r="E1279" s="40"/>
      <c r="F1279" s="40"/>
      <c r="G1279" s="40"/>
    </row>
    <row r="1280" spans="3:7" ht="15">
      <c r="C1280" s="40"/>
      <c r="D1280" s="40"/>
      <c r="E1280" s="40"/>
      <c r="F1280" s="40"/>
      <c r="G1280" s="40"/>
    </row>
    <row r="1281" spans="3:7" ht="15">
      <c r="C1281" s="40"/>
      <c r="D1281" s="40"/>
      <c r="E1281" s="40"/>
      <c r="F1281" s="40"/>
      <c r="G1281" s="40"/>
    </row>
    <row r="1282" spans="3:7" ht="15">
      <c r="C1282" s="40"/>
      <c r="D1282" s="40"/>
      <c r="E1282" s="40"/>
      <c r="F1282" s="40"/>
      <c r="G1282" s="40"/>
    </row>
    <row r="1283" spans="3:7" ht="15">
      <c r="C1283" s="40"/>
      <c r="D1283" s="40"/>
      <c r="E1283" s="40"/>
      <c r="F1283" s="40"/>
      <c r="G1283" s="40"/>
    </row>
    <row r="1284" spans="3:7" ht="15">
      <c r="C1284" s="40"/>
      <c r="D1284" s="40"/>
      <c r="E1284" s="40"/>
      <c r="F1284" s="40"/>
      <c r="G1284" s="40"/>
    </row>
    <row r="1285" spans="3:7" ht="15">
      <c r="C1285" s="40"/>
      <c r="D1285" s="40"/>
      <c r="E1285" s="40"/>
      <c r="F1285" s="40"/>
      <c r="G1285" s="40"/>
    </row>
    <row r="1286" spans="3:7" ht="15">
      <c r="C1286" s="40"/>
      <c r="D1286" s="40"/>
      <c r="E1286" s="40"/>
      <c r="F1286" s="40"/>
      <c r="G1286" s="40"/>
    </row>
    <row r="1287" spans="3:7" ht="15">
      <c r="C1287" s="40"/>
      <c r="D1287" s="40"/>
      <c r="E1287" s="40"/>
      <c r="F1287" s="40"/>
      <c r="G1287" s="40"/>
    </row>
    <row r="1288" spans="3:7" ht="15">
      <c r="C1288" s="40"/>
      <c r="D1288" s="40"/>
      <c r="E1288" s="40"/>
      <c r="F1288" s="40"/>
      <c r="G1288" s="40"/>
    </row>
    <row r="1289" spans="3:7" ht="15">
      <c r="C1289" s="40"/>
      <c r="D1289" s="40"/>
      <c r="E1289" s="40"/>
      <c r="F1289" s="40"/>
      <c r="G1289" s="40"/>
    </row>
    <row r="1290" spans="3:7" ht="15">
      <c r="C1290" s="40"/>
      <c r="D1290" s="40"/>
      <c r="E1290" s="40"/>
      <c r="F1290" s="40"/>
      <c r="G1290" s="40"/>
    </row>
    <row r="1291" spans="3:7" ht="15">
      <c r="C1291" s="40"/>
      <c r="D1291" s="40"/>
      <c r="E1291" s="40"/>
      <c r="F1291" s="40"/>
      <c r="G1291" s="40"/>
    </row>
    <row r="1292" spans="3:7" ht="15">
      <c r="C1292" s="40"/>
      <c r="D1292" s="40"/>
      <c r="E1292" s="40"/>
      <c r="F1292" s="40"/>
      <c r="G1292" s="40"/>
    </row>
    <row r="1293" spans="3:7" ht="15">
      <c r="C1293" s="40"/>
      <c r="D1293" s="40"/>
      <c r="E1293" s="40"/>
      <c r="F1293" s="40"/>
      <c r="G1293" s="40"/>
    </row>
    <row r="1294" spans="3:7" ht="15">
      <c r="C1294" s="40"/>
      <c r="D1294" s="40"/>
      <c r="E1294" s="40"/>
      <c r="F1294" s="40"/>
      <c r="G1294" s="40"/>
    </row>
    <row r="1295" spans="3:7" ht="15">
      <c r="C1295" s="40"/>
      <c r="D1295" s="40"/>
      <c r="E1295" s="40"/>
      <c r="F1295" s="40"/>
      <c r="G1295" s="40"/>
    </row>
    <row r="1296" spans="3:7" ht="15">
      <c r="C1296" s="40"/>
      <c r="D1296" s="40"/>
      <c r="E1296" s="40"/>
      <c r="F1296" s="40"/>
      <c r="G1296" s="40"/>
    </row>
    <row r="1297" spans="3:7" ht="15">
      <c r="C1297" s="40"/>
      <c r="D1297" s="40"/>
      <c r="E1297" s="40"/>
      <c r="F1297" s="40"/>
      <c r="G1297" s="40"/>
    </row>
    <row r="1298" spans="3:7" ht="15">
      <c r="C1298" s="40"/>
      <c r="D1298" s="40"/>
      <c r="E1298" s="40"/>
      <c r="F1298" s="40"/>
      <c r="G1298" s="40"/>
    </row>
    <row r="1299" spans="3:7" ht="15">
      <c r="C1299" s="40"/>
      <c r="D1299" s="40"/>
      <c r="E1299" s="40"/>
      <c r="F1299" s="40"/>
      <c r="G1299" s="40"/>
    </row>
    <row r="1300" spans="3:7" ht="15">
      <c r="C1300" s="40"/>
      <c r="D1300" s="40"/>
      <c r="E1300" s="40"/>
      <c r="F1300" s="40"/>
      <c r="G1300" s="40"/>
    </row>
    <row r="1301" spans="3:7" ht="15">
      <c r="C1301" s="40"/>
      <c r="D1301" s="40"/>
      <c r="E1301" s="40"/>
      <c r="F1301" s="40"/>
      <c r="G1301" s="40"/>
    </row>
    <row r="1302" spans="3:7" ht="15">
      <c r="C1302" s="40"/>
      <c r="D1302" s="40"/>
      <c r="E1302" s="40"/>
      <c r="F1302" s="40"/>
      <c r="G1302" s="40"/>
    </row>
    <row r="1303" spans="3:7" ht="15">
      <c r="C1303" s="40"/>
      <c r="D1303" s="40"/>
      <c r="E1303" s="40"/>
      <c r="F1303" s="40"/>
      <c r="G1303" s="40"/>
    </row>
    <row r="1304" spans="3:7" ht="15">
      <c r="C1304" s="40"/>
      <c r="D1304" s="40"/>
      <c r="E1304" s="40"/>
      <c r="F1304" s="40"/>
      <c r="G1304" s="40"/>
    </row>
    <row r="1305" spans="3:7" ht="15">
      <c r="C1305" s="40"/>
      <c r="D1305" s="40"/>
      <c r="E1305" s="40"/>
      <c r="F1305" s="40"/>
      <c r="G1305" s="40"/>
    </row>
    <row r="1306" spans="3:7" ht="15">
      <c r="C1306" s="40"/>
      <c r="D1306" s="40"/>
      <c r="E1306" s="40"/>
      <c r="F1306" s="40"/>
      <c r="G1306" s="40"/>
    </row>
    <row r="1307" spans="3:7" ht="15">
      <c r="C1307" s="40"/>
      <c r="D1307" s="40"/>
      <c r="E1307" s="40"/>
      <c r="F1307" s="40"/>
      <c r="G1307" s="40"/>
    </row>
    <row r="1308" spans="3:7" ht="15">
      <c r="C1308" s="40"/>
      <c r="D1308" s="40"/>
      <c r="E1308" s="40"/>
      <c r="F1308" s="40"/>
      <c r="G1308" s="40"/>
    </row>
    <row r="1309" spans="3:7" ht="15">
      <c r="C1309" s="40"/>
      <c r="D1309" s="40"/>
      <c r="E1309" s="40"/>
      <c r="F1309" s="40"/>
      <c r="G1309" s="40"/>
    </row>
    <row r="1310" spans="3:7" ht="15">
      <c r="C1310" s="40"/>
      <c r="D1310" s="40"/>
      <c r="E1310" s="40"/>
      <c r="F1310" s="40"/>
      <c r="G1310" s="40"/>
    </row>
    <row r="1311" spans="3:7" ht="15">
      <c r="C1311" s="40"/>
      <c r="D1311" s="40"/>
      <c r="E1311" s="40"/>
      <c r="F1311" s="40"/>
      <c r="G1311" s="40"/>
    </row>
    <row r="1312" spans="3:7" ht="15">
      <c r="C1312" s="40"/>
      <c r="D1312" s="40"/>
      <c r="E1312" s="40"/>
      <c r="F1312" s="40"/>
      <c r="G1312" s="40"/>
    </row>
    <row r="1313" spans="3:7" ht="15">
      <c r="C1313" s="40"/>
      <c r="D1313" s="40"/>
      <c r="E1313" s="40"/>
      <c r="F1313" s="40"/>
      <c r="G1313" s="40"/>
    </row>
    <row r="1314" spans="3:7" ht="15">
      <c r="C1314" s="40"/>
      <c r="D1314" s="40"/>
      <c r="E1314" s="40"/>
      <c r="F1314" s="40"/>
      <c r="G1314" s="40"/>
    </row>
    <row r="1315" spans="3:7" ht="15">
      <c r="C1315" s="40"/>
      <c r="D1315" s="40"/>
      <c r="E1315" s="40"/>
      <c r="F1315" s="40"/>
      <c r="G1315" s="40"/>
    </row>
    <row r="1316" spans="3:7" ht="15">
      <c r="C1316" s="40"/>
      <c r="D1316" s="40"/>
      <c r="E1316" s="40"/>
      <c r="F1316" s="40"/>
      <c r="G1316" s="40"/>
    </row>
    <row r="1317" spans="3:7" ht="15">
      <c r="C1317" s="40"/>
      <c r="D1317" s="40"/>
      <c r="E1317" s="40"/>
      <c r="F1317" s="40"/>
      <c r="G1317" s="40"/>
    </row>
    <row r="1318" spans="3:7" ht="15">
      <c r="C1318" s="40"/>
      <c r="D1318" s="40"/>
      <c r="E1318" s="40"/>
      <c r="F1318" s="40"/>
      <c r="G1318" s="40"/>
    </row>
    <row r="1319" spans="3:7" ht="15">
      <c r="C1319" s="40"/>
      <c r="D1319" s="40"/>
      <c r="E1319" s="40"/>
      <c r="F1319" s="40"/>
      <c r="G1319" s="40"/>
    </row>
    <row r="1320" spans="3:7" ht="15">
      <c r="C1320" s="40"/>
      <c r="D1320" s="40"/>
      <c r="E1320" s="40"/>
      <c r="F1320" s="40"/>
      <c r="G1320" s="40"/>
    </row>
    <row r="1321" spans="3:7" ht="15">
      <c r="C1321" s="40"/>
      <c r="D1321" s="40"/>
      <c r="E1321" s="40"/>
      <c r="F1321" s="40"/>
      <c r="G1321" s="40"/>
    </row>
    <row r="1322" spans="3:7" ht="15">
      <c r="C1322" s="40"/>
      <c r="D1322" s="40"/>
      <c r="E1322" s="40"/>
      <c r="F1322" s="40"/>
      <c r="G1322" s="40"/>
    </row>
    <row r="1323" spans="3:7" ht="15">
      <c r="C1323" s="40"/>
      <c r="D1323" s="40"/>
      <c r="E1323" s="40"/>
      <c r="F1323" s="40"/>
      <c r="G1323" s="40"/>
    </row>
    <row r="1324" spans="3:7" ht="15">
      <c r="C1324" s="40"/>
      <c r="D1324" s="40"/>
      <c r="E1324" s="40"/>
      <c r="F1324" s="40"/>
      <c r="G1324" s="40"/>
    </row>
    <row r="1325" spans="3:7" ht="15">
      <c r="C1325" s="40"/>
      <c r="D1325" s="40"/>
      <c r="E1325" s="40"/>
      <c r="F1325" s="40"/>
      <c r="G1325" s="40"/>
    </row>
    <row r="1326" spans="3:7" ht="15">
      <c r="C1326" s="40"/>
      <c r="D1326" s="40"/>
      <c r="E1326" s="40"/>
      <c r="F1326" s="40"/>
      <c r="G1326" s="40"/>
    </row>
    <row r="1327" spans="3:7" ht="15">
      <c r="C1327" s="40"/>
      <c r="D1327" s="40"/>
      <c r="E1327" s="40"/>
      <c r="F1327" s="40"/>
      <c r="G1327" s="40"/>
    </row>
    <row r="1328" spans="3:7" ht="15">
      <c r="C1328" s="40"/>
      <c r="D1328" s="40"/>
      <c r="E1328" s="40"/>
      <c r="F1328" s="40"/>
      <c r="G1328" s="40"/>
    </row>
    <row r="1329" spans="3:7" ht="15">
      <c r="C1329" s="40"/>
      <c r="D1329" s="40"/>
      <c r="E1329" s="40"/>
      <c r="F1329" s="40"/>
      <c r="G1329" s="40"/>
    </row>
    <row r="1330" spans="3:7" ht="15">
      <c r="C1330" s="40"/>
      <c r="D1330" s="40"/>
      <c r="E1330" s="40"/>
      <c r="F1330" s="40"/>
      <c r="G1330" s="40"/>
    </row>
    <row r="1331" spans="3:7" ht="15">
      <c r="C1331" s="40"/>
      <c r="D1331" s="40"/>
      <c r="E1331" s="40"/>
      <c r="F1331" s="40"/>
      <c r="G1331" s="40"/>
    </row>
    <row r="1332" spans="3:7" ht="15">
      <c r="C1332" s="40"/>
      <c r="D1332" s="40"/>
      <c r="E1332" s="40"/>
      <c r="F1332" s="40"/>
      <c r="G1332" s="40"/>
    </row>
    <row r="1333" spans="3:7" ht="15">
      <c r="C1333" s="40"/>
      <c r="D1333" s="40"/>
      <c r="E1333" s="40"/>
      <c r="F1333" s="40"/>
      <c r="G1333" s="40"/>
    </row>
    <row r="1334" spans="3:7" ht="15">
      <c r="C1334" s="40"/>
      <c r="D1334" s="40"/>
      <c r="E1334" s="40"/>
      <c r="F1334" s="40"/>
      <c r="G1334" s="40"/>
    </row>
    <row r="1335" spans="3:7" ht="15">
      <c r="C1335" s="40"/>
      <c r="D1335" s="40"/>
      <c r="E1335" s="40"/>
      <c r="F1335" s="40"/>
      <c r="G1335" s="40"/>
    </row>
    <row r="1336" spans="3:7" ht="15">
      <c r="C1336" s="40"/>
      <c r="D1336" s="40"/>
      <c r="E1336" s="40"/>
      <c r="F1336" s="40"/>
      <c r="G1336" s="40"/>
    </row>
    <row r="1337" spans="3:7" ht="15">
      <c r="C1337" s="40"/>
      <c r="D1337" s="40"/>
      <c r="E1337" s="40"/>
      <c r="F1337" s="40"/>
      <c r="G1337" s="40"/>
    </row>
    <row r="1338" spans="3:7" ht="15">
      <c r="C1338" s="40"/>
      <c r="D1338" s="40"/>
      <c r="E1338" s="40"/>
      <c r="F1338" s="40"/>
      <c r="G1338" s="40"/>
    </row>
    <row r="1339" spans="3:7" ht="15">
      <c r="C1339" s="40"/>
      <c r="D1339" s="40"/>
      <c r="E1339" s="40"/>
      <c r="F1339" s="40"/>
      <c r="G1339" s="40"/>
    </row>
    <row r="1340" spans="3:7" ht="15">
      <c r="C1340" s="40"/>
      <c r="D1340" s="40"/>
      <c r="E1340" s="40"/>
      <c r="F1340" s="40"/>
      <c r="G1340" s="40"/>
    </row>
    <row r="1341" spans="3:7" ht="15">
      <c r="C1341" s="40"/>
      <c r="D1341" s="40"/>
      <c r="E1341" s="40"/>
      <c r="F1341" s="40"/>
      <c r="G1341" s="40"/>
    </row>
    <row r="1342" spans="3:7" ht="15">
      <c r="C1342" s="40"/>
      <c r="D1342" s="40"/>
      <c r="E1342" s="40"/>
      <c r="F1342" s="40"/>
      <c r="G1342" s="40"/>
    </row>
    <row r="1343" spans="3:7" ht="15">
      <c r="C1343" s="40"/>
      <c r="D1343" s="40"/>
      <c r="E1343" s="40"/>
      <c r="F1343" s="40"/>
      <c r="G1343" s="40"/>
    </row>
    <row r="1344" spans="3:7" ht="15">
      <c r="C1344" s="40"/>
      <c r="D1344" s="40"/>
      <c r="E1344" s="40"/>
      <c r="F1344" s="40"/>
      <c r="G1344" s="40"/>
    </row>
    <row r="1345" spans="3:7" ht="15">
      <c r="C1345" s="40"/>
      <c r="D1345" s="40"/>
      <c r="E1345" s="40"/>
      <c r="F1345" s="40"/>
      <c r="G1345" s="40"/>
    </row>
    <row r="1346" spans="3:7" ht="15">
      <c r="C1346" s="40"/>
      <c r="D1346" s="40"/>
      <c r="E1346" s="40"/>
      <c r="F1346" s="40"/>
      <c r="G1346" s="40"/>
    </row>
    <row r="1347" spans="3:7" ht="15">
      <c r="C1347" s="40"/>
      <c r="D1347" s="40"/>
      <c r="E1347" s="40"/>
      <c r="F1347" s="40"/>
      <c r="G1347" s="40"/>
    </row>
    <row r="1348" spans="3:7" ht="15">
      <c r="C1348" s="40"/>
      <c r="D1348" s="40"/>
      <c r="E1348" s="40"/>
      <c r="F1348" s="40"/>
      <c r="G1348" s="40"/>
    </row>
    <row r="1349" spans="3:7" ht="15">
      <c r="C1349" s="40"/>
      <c r="D1349" s="40"/>
      <c r="E1349" s="40"/>
      <c r="F1349" s="40"/>
      <c r="G1349" s="40"/>
    </row>
    <row r="1350" spans="3:7" ht="15">
      <c r="C1350" s="40"/>
      <c r="D1350" s="40"/>
      <c r="E1350" s="40"/>
      <c r="F1350" s="40"/>
      <c r="G1350" s="40"/>
    </row>
    <row r="1351" spans="3:7" ht="15">
      <c r="C1351" s="40"/>
      <c r="D1351" s="40"/>
      <c r="E1351" s="40"/>
      <c r="F1351" s="40"/>
      <c r="G1351" s="40"/>
    </row>
    <row r="1352" spans="3:7" ht="15">
      <c r="C1352" s="40"/>
      <c r="D1352" s="40"/>
      <c r="E1352" s="40"/>
      <c r="F1352" s="40"/>
      <c r="G1352" s="40"/>
    </row>
    <row r="1353" spans="3:7" ht="15">
      <c r="C1353" s="40"/>
      <c r="D1353" s="40"/>
      <c r="E1353" s="40"/>
      <c r="F1353" s="40"/>
      <c r="G1353" s="40"/>
    </row>
    <row r="1354" spans="3:7" ht="15">
      <c r="C1354" s="40"/>
      <c r="D1354" s="40"/>
      <c r="E1354" s="40"/>
      <c r="F1354" s="40"/>
      <c r="G1354" s="40"/>
    </row>
    <row r="1355" spans="3:7" ht="15">
      <c r="C1355" s="40"/>
      <c r="D1355" s="40"/>
      <c r="E1355" s="40"/>
      <c r="F1355" s="40"/>
      <c r="G1355" s="40"/>
    </row>
    <row r="1356" spans="3:7" ht="15">
      <c r="C1356" s="40"/>
      <c r="D1356" s="40"/>
      <c r="E1356" s="40"/>
      <c r="F1356" s="40"/>
      <c r="G1356" s="40"/>
    </row>
    <row r="1357" spans="3:7" ht="15">
      <c r="C1357" s="40"/>
      <c r="D1357" s="40"/>
      <c r="E1357" s="40"/>
      <c r="F1357" s="40"/>
      <c r="G1357" s="40"/>
    </row>
    <row r="1358" spans="3:7" ht="15">
      <c r="C1358" s="40"/>
      <c r="D1358" s="40"/>
      <c r="E1358" s="40"/>
      <c r="F1358" s="40"/>
      <c r="G1358" s="40"/>
    </row>
    <row r="1359" spans="3:7" ht="15">
      <c r="C1359" s="40"/>
      <c r="D1359" s="40"/>
      <c r="E1359" s="40"/>
      <c r="F1359" s="40"/>
      <c r="G1359" s="40"/>
    </row>
    <row r="1360" spans="3:7" ht="15">
      <c r="C1360" s="40"/>
      <c r="D1360" s="40"/>
      <c r="E1360" s="40"/>
      <c r="F1360" s="40"/>
      <c r="G1360" s="40"/>
    </row>
    <row r="1361" spans="3:7" ht="15">
      <c r="C1361" s="40"/>
      <c r="D1361" s="40"/>
      <c r="E1361" s="40"/>
      <c r="F1361" s="40"/>
      <c r="G1361" s="40"/>
    </row>
    <row r="1362" spans="3:7" ht="15">
      <c r="C1362" s="40"/>
      <c r="D1362" s="40"/>
      <c r="E1362" s="40"/>
      <c r="F1362" s="40"/>
      <c r="G1362" s="40"/>
    </row>
    <row r="1363" spans="3:7" ht="15">
      <c r="C1363" s="40"/>
      <c r="D1363" s="40"/>
      <c r="E1363" s="40"/>
      <c r="F1363" s="40"/>
      <c r="G1363" s="40"/>
    </row>
    <row r="1364" spans="3:7" ht="15">
      <c r="C1364" s="40"/>
      <c r="D1364" s="40"/>
      <c r="E1364" s="40"/>
      <c r="F1364" s="40"/>
      <c r="G1364" s="40"/>
    </row>
    <row r="1365" spans="3:7" ht="15">
      <c r="C1365" s="40"/>
      <c r="D1365" s="40"/>
      <c r="E1365" s="40"/>
      <c r="F1365" s="40"/>
      <c r="G1365" s="40"/>
    </row>
    <row r="1366" spans="3:7" ht="15">
      <c r="C1366" s="40"/>
      <c r="D1366" s="40"/>
      <c r="E1366" s="40"/>
      <c r="F1366" s="40"/>
      <c r="G1366" s="40"/>
    </row>
    <row r="1367" spans="3:7" ht="15">
      <c r="C1367" s="40"/>
      <c r="D1367" s="40"/>
      <c r="E1367" s="40"/>
      <c r="F1367" s="40"/>
      <c r="G1367" s="40"/>
    </row>
    <row r="1368" spans="3:7" ht="15">
      <c r="C1368" s="40"/>
      <c r="D1368" s="40"/>
      <c r="E1368" s="40"/>
      <c r="F1368" s="40"/>
      <c r="G1368" s="40"/>
    </row>
    <row r="1369" spans="3:7" ht="15">
      <c r="C1369" s="40"/>
      <c r="D1369" s="40"/>
      <c r="E1369" s="40"/>
      <c r="F1369" s="40"/>
      <c r="G1369" s="40"/>
    </row>
    <row r="1370" spans="3:7" ht="15">
      <c r="C1370" s="40"/>
      <c r="D1370" s="40"/>
      <c r="E1370" s="40"/>
      <c r="F1370" s="40"/>
      <c r="G1370" s="40"/>
    </row>
    <row r="1371" spans="3:7" ht="15">
      <c r="C1371" s="40"/>
      <c r="D1371" s="40"/>
      <c r="E1371" s="40"/>
      <c r="F1371" s="40"/>
      <c r="G1371" s="40"/>
    </row>
    <row r="1372" spans="3:7" ht="15">
      <c r="C1372" s="40"/>
      <c r="D1372" s="40"/>
      <c r="E1372" s="40"/>
      <c r="F1372" s="40"/>
      <c r="G1372" s="40"/>
    </row>
    <row r="1373" spans="3:7" ht="15">
      <c r="C1373" s="40"/>
      <c r="D1373" s="40"/>
      <c r="E1373" s="40"/>
      <c r="F1373" s="40"/>
      <c r="G1373" s="40"/>
    </row>
    <row r="1374" spans="3:7" ht="15">
      <c r="C1374" s="40"/>
      <c r="D1374" s="40"/>
      <c r="E1374" s="40"/>
      <c r="F1374" s="40"/>
      <c r="G1374" s="40"/>
    </row>
    <row r="1375" spans="3:7" ht="15">
      <c r="C1375" s="40"/>
      <c r="D1375" s="40"/>
      <c r="E1375" s="40"/>
      <c r="F1375" s="40"/>
      <c r="G1375" s="40"/>
    </row>
    <row r="1376" spans="3:7" ht="15">
      <c r="C1376" s="40"/>
      <c r="D1376" s="40"/>
      <c r="E1376" s="40"/>
      <c r="F1376" s="40"/>
      <c r="G1376" s="40"/>
    </row>
    <row r="1377" spans="3:7" ht="15">
      <c r="C1377" s="40"/>
      <c r="D1377" s="40"/>
      <c r="E1377" s="40"/>
      <c r="F1377" s="40"/>
      <c r="G1377" s="40"/>
    </row>
    <row r="1378" spans="3:7" ht="15">
      <c r="C1378" s="40"/>
      <c r="D1378" s="40"/>
      <c r="E1378" s="40"/>
      <c r="F1378" s="40"/>
      <c r="G1378" s="40"/>
    </row>
    <row r="1379" spans="3:7" ht="15">
      <c r="C1379" s="40"/>
      <c r="D1379" s="40"/>
      <c r="E1379" s="40"/>
      <c r="F1379" s="40"/>
      <c r="G1379" s="40"/>
    </row>
    <row r="1380" spans="3:7" ht="15">
      <c r="C1380" s="40"/>
      <c r="D1380" s="40"/>
      <c r="E1380" s="40"/>
      <c r="F1380" s="40"/>
      <c r="G1380" s="40"/>
    </row>
    <row r="1381" spans="3:7" ht="15">
      <c r="C1381" s="40"/>
      <c r="D1381" s="40"/>
      <c r="E1381" s="40"/>
      <c r="F1381" s="40"/>
      <c r="G1381" s="40"/>
    </row>
    <row r="1382" spans="3:7" ht="15">
      <c r="C1382" s="40"/>
      <c r="D1382" s="40"/>
      <c r="E1382" s="40"/>
      <c r="F1382" s="40"/>
      <c r="G1382" s="40"/>
    </row>
    <row r="1383" spans="3:7" ht="15">
      <c r="C1383" s="40"/>
      <c r="D1383" s="40"/>
      <c r="E1383" s="40"/>
      <c r="F1383" s="40"/>
      <c r="G1383" s="40"/>
    </row>
    <row r="1384" spans="3:7" ht="15">
      <c r="C1384" s="40"/>
      <c r="D1384" s="40"/>
      <c r="E1384" s="40"/>
      <c r="F1384" s="40"/>
      <c r="G1384" s="40"/>
    </row>
    <row r="1385" spans="3:7" ht="15">
      <c r="C1385" s="40"/>
      <c r="D1385" s="40"/>
      <c r="E1385" s="40"/>
      <c r="F1385" s="40"/>
      <c r="G1385" s="40"/>
    </row>
    <row r="1386" spans="3:7" ht="15">
      <c r="C1386" s="40"/>
      <c r="D1386" s="40"/>
      <c r="E1386" s="40"/>
      <c r="F1386" s="40"/>
      <c r="G1386" s="40"/>
    </row>
    <row r="1387" spans="3:7" ht="15">
      <c r="C1387" s="40"/>
      <c r="D1387" s="40"/>
      <c r="E1387" s="40"/>
      <c r="F1387" s="40"/>
      <c r="G1387" s="40"/>
    </row>
    <row r="1388" spans="3:7" ht="15">
      <c r="C1388" s="40"/>
      <c r="D1388" s="40"/>
      <c r="E1388" s="40"/>
      <c r="F1388" s="40"/>
      <c r="G1388" s="40"/>
    </row>
    <row r="1389" spans="3:7" ht="15">
      <c r="C1389" s="40"/>
      <c r="D1389" s="40"/>
      <c r="E1389" s="40"/>
      <c r="F1389" s="40"/>
      <c r="G1389" s="40"/>
    </row>
    <row r="1390" spans="3:7" ht="15">
      <c r="C1390" s="40"/>
      <c r="D1390" s="40"/>
      <c r="E1390" s="40"/>
      <c r="F1390" s="40"/>
      <c r="G1390" s="40"/>
    </row>
    <row r="1391" spans="3:7" ht="15">
      <c r="C1391" s="40"/>
      <c r="D1391" s="40"/>
      <c r="E1391" s="40"/>
      <c r="F1391" s="40"/>
      <c r="G1391" s="40"/>
    </row>
    <row r="1392" spans="3:7" ht="15">
      <c r="C1392" s="40"/>
      <c r="D1392" s="40"/>
      <c r="E1392" s="40"/>
      <c r="F1392" s="40"/>
      <c r="G1392" s="40"/>
    </row>
    <row r="1393" spans="3:7" ht="15">
      <c r="C1393" s="40"/>
      <c r="D1393" s="40"/>
      <c r="E1393" s="40"/>
      <c r="F1393" s="40"/>
      <c r="G1393" s="40"/>
    </row>
    <row r="1394" spans="3:7" ht="15">
      <c r="C1394" s="40"/>
      <c r="D1394" s="40"/>
      <c r="E1394" s="40"/>
      <c r="F1394" s="40"/>
      <c r="G1394" s="40"/>
    </row>
    <row r="1395" spans="3:7" ht="15">
      <c r="C1395" s="40"/>
      <c r="D1395" s="40"/>
      <c r="E1395" s="40"/>
      <c r="F1395" s="40"/>
      <c r="G1395" s="40"/>
    </row>
    <row r="1396" spans="3:7" ht="15">
      <c r="C1396" s="40"/>
      <c r="D1396" s="40"/>
      <c r="E1396" s="40"/>
      <c r="F1396" s="40"/>
      <c r="G1396" s="40"/>
    </row>
    <row r="1397" spans="3:7" ht="15">
      <c r="C1397" s="40"/>
      <c r="D1397" s="40"/>
      <c r="E1397" s="40"/>
      <c r="F1397" s="40"/>
      <c r="G1397" s="40"/>
    </row>
    <row r="1398" spans="3:7" ht="15">
      <c r="C1398" s="40"/>
      <c r="D1398" s="40"/>
      <c r="E1398" s="40"/>
      <c r="F1398" s="40"/>
      <c r="G1398" s="40"/>
    </row>
    <row r="1399" spans="3:7" ht="15">
      <c r="C1399" s="40"/>
      <c r="D1399" s="40"/>
      <c r="E1399" s="40"/>
      <c r="F1399" s="40"/>
      <c r="G1399" s="40"/>
    </row>
    <row r="1400" spans="3:7" ht="15">
      <c r="C1400" s="40"/>
      <c r="D1400" s="40"/>
      <c r="E1400" s="40"/>
      <c r="F1400" s="40"/>
      <c r="G1400" s="40"/>
    </row>
    <row r="1401" spans="3:7" ht="15">
      <c r="C1401" s="40"/>
      <c r="D1401" s="40"/>
      <c r="E1401" s="40"/>
      <c r="F1401" s="40"/>
      <c r="G1401" s="40"/>
    </row>
    <row r="1402" spans="3:7" ht="15">
      <c r="C1402" s="40"/>
      <c r="D1402" s="40"/>
      <c r="E1402" s="40"/>
      <c r="F1402" s="40"/>
      <c r="G1402" s="40"/>
    </row>
    <row r="1403" spans="3:7" ht="15">
      <c r="C1403" s="40"/>
      <c r="D1403" s="40"/>
      <c r="E1403" s="40"/>
      <c r="F1403" s="40"/>
      <c r="G1403" s="40"/>
    </row>
    <row r="1404" spans="3:7" ht="15">
      <c r="C1404" s="40"/>
      <c r="D1404" s="40"/>
      <c r="E1404" s="40"/>
      <c r="F1404" s="40"/>
      <c r="G1404" s="40"/>
    </row>
    <row r="1405" spans="3:7" ht="15">
      <c r="C1405" s="40"/>
      <c r="D1405" s="40"/>
      <c r="E1405" s="40"/>
      <c r="F1405" s="40"/>
      <c r="G1405" s="40"/>
    </row>
    <row r="1406" spans="3:7" ht="15">
      <c r="C1406" s="40"/>
      <c r="D1406" s="40"/>
      <c r="E1406" s="40"/>
      <c r="F1406" s="40"/>
      <c r="G1406" s="40"/>
    </row>
    <row r="1407" spans="3:7" ht="15">
      <c r="C1407" s="40"/>
      <c r="D1407" s="40"/>
      <c r="E1407" s="40"/>
      <c r="F1407" s="40"/>
      <c r="G1407" s="40"/>
    </row>
    <row r="1408" spans="3:7" ht="15">
      <c r="C1408" s="40"/>
      <c r="D1408" s="40"/>
      <c r="E1408" s="40"/>
      <c r="F1408" s="40"/>
      <c r="G1408" s="40"/>
    </row>
    <row r="1409" spans="3:7" ht="15">
      <c r="C1409" s="40"/>
      <c r="D1409" s="40"/>
      <c r="E1409" s="40"/>
      <c r="F1409" s="40"/>
      <c r="G1409" s="40"/>
    </row>
    <row r="1410" spans="3:7" ht="15">
      <c r="C1410" s="40"/>
      <c r="D1410" s="40"/>
      <c r="E1410" s="40"/>
      <c r="F1410" s="40"/>
      <c r="G1410" s="40"/>
    </row>
    <row r="1411" spans="3:7" ht="15">
      <c r="C1411" s="40"/>
      <c r="D1411" s="40"/>
      <c r="E1411" s="40"/>
      <c r="F1411" s="40"/>
      <c r="G1411" s="40"/>
    </row>
    <row r="1412" spans="3:7" ht="15">
      <c r="C1412" s="40"/>
      <c r="D1412" s="40"/>
      <c r="E1412" s="40"/>
      <c r="F1412" s="40"/>
      <c r="G1412" s="40"/>
    </row>
    <row r="1413" spans="3:7" ht="15">
      <c r="C1413" s="40"/>
      <c r="D1413" s="40"/>
      <c r="E1413" s="40"/>
      <c r="F1413" s="40"/>
      <c r="G1413" s="40"/>
    </row>
    <row r="1414" spans="3:7" ht="15">
      <c r="C1414" s="40"/>
      <c r="D1414" s="40"/>
      <c r="E1414" s="40"/>
      <c r="F1414" s="40"/>
      <c r="G1414" s="40"/>
    </row>
    <row r="1415" spans="3:7" ht="15">
      <c r="C1415" s="40"/>
      <c r="D1415" s="40"/>
      <c r="E1415" s="40"/>
      <c r="F1415" s="40"/>
      <c r="G1415" s="40"/>
    </row>
    <row r="1416" spans="3:7" ht="15">
      <c r="C1416" s="40"/>
      <c r="D1416" s="40"/>
      <c r="E1416" s="40"/>
      <c r="F1416" s="40"/>
      <c r="G1416" s="40"/>
    </row>
    <row r="1417" spans="3:7" ht="15">
      <c r="C1417" s="40"/>
      <c r="D1417" s="40"/>
      <c r="E1417" s="40"/>
      <c r="F1417" s="40"/>
      <c r="G1417" s="40"/>
    </row>
    <row r="1418" spans="3:7" ht="15">
      <c r="C1418" s="40"/>
      <c r="D1418" s="40"/>
      <c r="E1418" s="40"/>
      <c r="F1418" s="40"/>
      <c r="G1418" s="40"/>
    </row>
    <row r="1419" spans="3:7" ht="15">
      <c r="C1419" s="40"/>
      <c r="D1419" s="40"/>
      <c r="E1419" s="40"/>
      <c r="F1419" s="40"/>
      <c r="G1419" s="40"/>
    </row>
    <row r="1420" spans="3:7" ht="15">
      <c r="C1420" s="40"/>
      <c r="D1420" s="40"/>
      <c r="E1420" s="40"/>
      <c r="F1420" s="40"/>
      <c r="G1420" s="40"/>
    </row>
    <row r="1421" spans="3:7" ht="15">
      <c r="C1421" s="40"/>
      <c r="D1421" s="40"/>
      <c r="E1421" s="40"/>
      <c r="F1421" s="40"/>
      <c r="G1421" s="40"/>
    </row>
    <row r="1422" spans="3:7" ht="15">
      <c r="C1422" s="40"/>
      <c r="D1422" s="40"/>
      <c r="E1422" s="40"/>
      <c r="F1422" s="40"/>
      <c r="G1422" s="40"/>
    </row>
    <row r="1423" spans="3:7" ht="15">
      <c r="C1423" s="40"/>
      <c r="D1423" s="40"/>
      <c r="E1423" s="40"/>
      <c r="F1423" s="40"/>
      <c r="G1423" s="40"/>
    </row>
    <row r="1424" spans="3:7" ht="15">
      <c r="C1424" s="40"/>
      <c r="D1424" s="40"/>
      <c r="E1424" s="40"/>
      <c r="F1424" s="40"/>
      <c r="G1424" s="40"/>
    </row>
    <row r="1425" spans="3:7" ht="15">
      <c r="C1425" s="40"/>
      <c r="D1425" s="40"/>
      <c r="E1425" s="40"/>
      <c r="F1425" s="40"/>
      <c r="G1425" s="40"/>
    </row>
    <row r="1426" spans="3:7" ht="15">
      <c r="C1426" s="40"/>
      <c r="D1426" s="40"/>
      <c r="E1426" s="40"/>
      <c r="F1426" s="40"/>
      <c r="G1426" s="40"/>
    </row>
    <row r="1427" spans="3:7" ht="15">
      <c r="C1427" s="40"/>
      <c r="D1427" s="40"/>
      <c r="E1427" s="40"/>
      <c r="F1427" s="40"/>
      <c r="G1427" s="40"/>
    </row>
    <row r="1428" spans="3:7" ht="15">
      <c r="C1428" s="40"/>
      <c r="D1428" s="40"/>
      <c r="E1428" s="40"/>
      <c r="F1428" s="40"/>
      <c r="G1428" s="40"/>
    </row>
    <row r="1429" spans="3:7" ht="15">
      <c r="C1429" s="40"/>
      <c r="D1429" s="40"/>
      <c r="E1429" s="40"/>
      <c r="F1429" s="40"/>
      <c r="G1429" s="40"/>
    </row>
    <row r="1430" spans="3:7" ht="15">
      <c r="C1430" s="40"/>
      <c r="D1430" s="40"/>
      <c r="E1430" s="40"/>
      <c r="F1430" s="40"/>
      <c r="G1430" s="40"/>
    </row>
    <row r="1431" spans="3:7" ht="15">
      <c r="C1431" s="40"/>
      <c r="D1431" s="40"/>
      <c r="E1431" s="40"/>
      <c r="F1431" s="40"/>
      <c r="G1431" s="40"/>
    </row>
    <row r="1432" spans="3:7" ht="15">
      <c r="C1432" s="40"/>
      <c r="D1432" s="40"/>
      <c r="E1432" s="40"/>
      <c r="F1432" s="40"/>
      <c r="G1432" s="40"/>
    </row>
    <row r="1433" spans="3:7" ht="15">
      <c r="C1433" s="40"/>
      <c r="D1433" s="40"/>
      <c r="E1433" s="40"/>
      <c r="F1433" s="40"/>
      <c r="G1433" s="40"/>
    </row>
    <row r="1434" spans="3:7" ht="15">
      <c r="C1434" s="40"/>
      <c r="D1434" s="40"/>
      <c r="E1434" s="40"/>
      <c r="F1434" s="40"/>
      <c r="G1434" s="40"/>
    </row>
    <row r="1435" spans="3:7" ht="15">
      <c r="C1435" s="40"/>
      <c r="D1435" s="40"/>
      <c r="E1435" s="40"/>
      <c r="F1435" s="40"/>
      <c r="G1435" s="40"/>
    </row>
    <row r="1436" spans="3:7" ht="15">
      <c r="C1436" s="40"/>
      <c r="D1436" s="40"/>
      <c r="E1436" s="40"/>
      <c r="F1436" s="40"/>
      <c r="G1436" s="40"/>
    </row>
    <row r="1437" spans="3:7" ht="15">
      <c r="C1437" s="40"/>
      <c r="D1437" s="40"/>
      <c r="E1437" s="40"/>
      <c r="F1437" s="40"/>
      <c r="G1437" s="40"/>
    </row>
    <row r="1438" spans="3:7" ht="15">
      <c r="C1438" s="40"/>
      <c r="D1438" s="40"/>
      <c r="E1438" s="40"/>
      <c r="F1438" s="40"/>
      <c r="G1438" s="40"/>
    </row>
    <row r="1439" spans="3:7" ht="15">
      <c r="C1439" s="40"/>
      <c r="D1439" s="40"/>
      <c r="E1439" s="40"/>
      <c r="F1439" s="40"/>
      <c r="G1439" s="40"/>
    </row>
    <row r="1440" spans="3:7" ht="15">
      <c r="C1440" s="40"/>
      <c r="D1440" s="40"/>
      <c r="E1440" s="40"/>
      <c r="F1440" s="40"/>
      <c r="G1440" s="40"/>
    </row>
    <row r="1441" spans="3:7" ht="15">
      <c r="C1441" s="40"/>
      <c r="D1441" s="40"/>
      <c r="E1441" s="40"/>
      <c r="F1441" s="40"/>
      <c r="G1441" s="40"/>
    </row>
    <row r="1442" spans="3:7" ht="15">
      <c r="C1442" s="40"/>
      <c r="D1442" s="40"/>
      <c r="E1442" s="40"/>
      <c r="F1442" s="40"/>
      <c r="G1442" s="40"/>
    </row>
    <row r="1443" spans="3:7" ht="15">
      <c r="C1443" s="40"/>
      <c r="D1443" s="40"/>
      <c r="E1443" s="40"/>
      <c r="F1443" s="40"/>
      <c r="G1443" s="40"/>
    </row>
    <row r="1444" spans="3:7" ht="15">
      <c r="C1444" s="40"/>
      <c r="D1444" s="40"/>
      <c r="E1444" s="40"/>
      <c r="F1444" s="40"/>
      <c r="G1444" s="40"/>
    </row>
    <row r="1445" spans="3:7" ht="15">
      <c r="C1445" s="40"/>
      <c r="D1445" s="40"/>
      <c r="E1445" s="40"/>
      <c r="F1445" s="40"/>
      <c r="G1445" s="40"/>
    </row>
    <row r="1446" spans="3:7" ht="15">
      <c r="C1446" s="40"/>
      <c r="D1446" s="40"/>
      <c r="E1446" s="40"/>
      <c r="F1446" s="40"/>
      <c r="G1446" s="40"/>
    </row>
    <row r="1447" spans="3:7" ht="15">
      <c r="C1447" s="40"/>
      <c r="D1447" s="40"/>
      <c r="E1447" s="40"/>
      <c r="F1447" s="40"/>
      <c r="G1447" s="40"/>
    </row>
    <row r="1448" spans="3:7" ht="15">
      <c r="C1448" s="40"/>
      <c r="D1448" s="40"/>
      <c r="E1448" s="40"/>
      <c r="F1448" s="40"/>
      <c r="G1448" s="40"/>
    </row>
    <row r="1449" spans="3:7" ht="15">
      <c r="C1449" s="40"/>
      <c r="D1449" s="40"/>
      <c r="E1449" s="40"/>
      <c r="F1449" s="40"/>
      <c r="G1449" s="40"/>
    </row>
    <row r="1450" spans="3:7" ht="15">
      <c r="C1450" s="40"/>
      <c r="D1450" s="40"/>
      <c r="E1450" s="40"/>
      <c r="F1450" s="40"/>
      <c r="G1450" s="40"/>
    </row>
    <row r="1451" spans="3:7" ht="15">
      <c r="C1451" s="40"/>
      <c r="D1451" s="40"/>
      <c r="E1451" s="40"/>
      <c r="F1451" s="40"/>
      <c r="G1451" s="40"/>
    </row>
    <row r="1452" spans="3:7" ht="15">
      <c r="C1452" s="40"/>
      <c r="D1452" s="40"/>
      <c r="E1452" s="40"/>
      <c r="F1452" s="40"/>
      <c r="G1452" s="40"/>
    </row>
    <row r="1453" spans="3:7" ht="15">
      <c r="C1453" s="40"/>
      <c r="D1453" s="40"/>
      <c r="E1453" s="40"/>
      <c r="F1453" s="40"/>
      <c r="G1453" s="40"/>
    </row>
    <row r="1454" spans="3:7" ht="15">
      <c r="C1454" s="40"/>
      <c r="D1454" s="40"/>
      <c r="E1454" s="40"/>
      <c r="F1454" s="40"/>
      <c r="G1454" s="40"/>
    </row>
    <row r="1455" spans="3:7" ht="15">
      <c r="C1455" s="40"/>
      <c r="D1455" s="40"/>
      <c r="E1455" s="40"/>
      <c r="F1455" s="40"/>
      <c r="G1455" s="40"/>
    </row>
    <row r="1456" spans="3:7" ht="15">
      <c r="C1456" s="40"/>
      <c r="D1456" s="40"/>
      <c r="E1456" s="40"/>
      <c r="F1456" s="40"/>
      <c r="G1456" s="40"/>
    </row>
    <row r="1457" spans="3:7" ht="15">
      <c r="C1457" s="40"/>
      <c r="D1457" s="40"/>
      <c r="E1457" s="40"/>
      <c r="F1457" s="40"/>
      <c r="G1457" s="40"/>
    </row>
    <row r="1458" spans="3:7" ht="15">
      <c r="C1458" s="40"/>
      <c r="D1458" s="40"/>
      <c r="E1458" s="40"/>
      <c r="F1458" s="40"/>
      <c r="G1458" s="40"/>
    </row>
    <row r="1459" spans="3:7" ht="15">
      <c r="C1459" s="40"/>
      <c r="D1459" s="40"/>
      <c r="E1459" s="40"/>
      <c r="F1459" s="40"/>
      <c r="G1459" s="40"/>
    </row>
    <row r="1460" spans="3:7" ht="15">
      <c r="C1460" s="40"/>
      <c r="D1460" s="40"/>
      <c r="E1460" s="40"/>
      <c r="F1460" s="40"/>
      <c r="G1460" s="40"/>
    </row>
    <row r="1461" spans="3:7" ht="15">
      <c r="C1461" s="40"/>
      <c r="D1461" s="40"/>
      <c r="E1461" s="40"/>
      <c r="F1461" s="40"/>
      <c r="G1461" s="40"/>
    </row>
    <row r="1462" spans="3:7" ht="15">
      <c r="C1462" s="40"/>
      <c r="D1462" s="40"/>
      <c r="E1462" s="40"/>
      <c r="F1462" s="40"/>
      <c r="G1462" s="40"/>
    </row>
    <row r="1463" spans="3:7" ht="15">
      <c r="C1463" s="40"/>
      <c r="D1463" s="40"/>
      <c r="E1463" s="40"/>
      <c r="F1463" s="40"/>
      <c r="G1463" s="40"/>
    </row>
    <row r="1464" spans="3:7" ht="15">
      <c r="C1464" s="40"/>
      <c r="D1464" s="40"/>
      <c r="E1464" s="40"/>
      <c r="F1464" s="40"/>
      <c r="G1464" s="40"/>
    </row>
    <row r="1465" spans="3:7" ht="15">
      <c r="C1465" s="40"/>
      <c r="D1465" s="40"/>
      <c r="E1465" s="40"/>
      <c r="F1465" s="40"/>
      <c r="G1465" s="40"/>
    </row>
    <row r="1466" spans="3:7" ht="15">
      <c r="C1466" s="40"/>
      <c r="D1466" s="40"/>
      <c r="E1466" s="40"/>
      <c r="F1466" s="40"/>
      <c r="G1466" s="40"/>
    </row>
    <row r="1467" spans="3:7" ht="15">
      <c r="C1467" s="40"/>
      <c r="D1467" s="40"/>
      <c r="E1467" s="40"/>
      <c r="F1467" s="40"/>
      <c r="G1467" s="40"/>
    </row>
    <row r="1468" spans="3:7" ht="15">
      <c r="C1468" s="40"/>
      <c r="D1468" s="40"/>
      <c r="E1468" s="40"/>
      <c r="F1468" s="40"/>
      <c r="G1468" s="40"/>
    </row>
    <row r="1469" spans="3:7" ht="15">
      <c r="C1469" s="40"/>
      <c r="D1469" s="40"/>
      <c r="E1469" s="40"/>
      <c r="F1469" s="40"/>
      <c r="G1469" s="40"/>
    </row>
    <row r="1470" spans="3:7" ht="15">
      <c r="C1470" s="40"/>
      <c r="D1470" s="40"/>
      <c r="E1470" s="40"/>
      <c r="F1470" s="40"/>
      <c r="G1470" s="40"/>
    </row>
    <row r="1471" spans="3:7" ht="15">
      <c r="C1471" s="40"/>
      <c r="D1471" s="40"/>
      <c r="E1471" s="40"/>
      <c r="F1471" s="40"/>
      <c r="G1471" s="40"/>
    </row>
    <row r="1472" spans="3:7" ht="15">
      <c r="C1472" s="40"/>
      <c r="D1472" s="40"/>
      <c r="E1472" s="40"/>
      <c r="F1472" s="40"/>
      <c r="G1472" s="40"/>
    </row>
    <row r="1473" spans="3:7" ht="15">
      <c r="C1473" s="40"/>
      <c r="D1473" s="40"/>
      <c r="E1473" s="40"/>
      <c r="F1473" s="40"/>
      <c r="G1473" s="40"/>
    </row>
    <row r="1474" spans="3:7" ht="15">
      <c r="C1474" s="40"/>
      <c r="D1474" s="40"/>
      <c r="E1474" s="40"/>
      <c r="F1474" s="40"/>
      <c r="G1474" s="40"/>
    </row>
    <row r="1475" spans="3:7" ht="15">
      <c r="C1475" s="40"/>
      <c r="D1475" s="40"/>
      <c r="E1475" s="40"/>
      <c r="F1475" s="40"/>
      <c r="G1475" s="40"/>
    </row>
    <row r="1476" spans="3:7" ht="15">
      <c r="C1476" s="40"/>
      <c r="D1476" s="40"/>
      <c r="E1476" s="40"/>
      <c r="F1476" s="40"/>
      <c r="G1476" s="40"/>
    </row>
    <row r="1477" spans="3:7" ht="15">
      <c r="C1477" s="40"/>
      <c r="D1477" s="40"/>
      <c r="E1477" s="40"/>
      <c r="F1477" s="40"/>
      <c r="G1477" s="40"/>
    </row>
    <row r="1478" spans="3:7" ht="15">
      <c r="C1478" s="40"/>
      <c r="D1478" s="40"/>
      <c r="E1478" s="40"/>
      <c r="F1478" s="40"/>
      <c r="G1478" s="40"/>
    </row>
    <row r="1479" spans="3:7" ht="15">
      <c r="C1479" s="40"/>
      <c r="D1479" s="40"/>
      <c r="E1479" s="40"/>
      <c r="F1479" s="40"/>
      <c r="G1479" s="40"/>
    </row>
    <row r="1480" spans="3:7" ht="15">
      <c r="C1480" s="40"/>
      <c r="D1480" s="40"/>
      <c r="E1480" s="40"/>
      <c r="F1480" s="40"/>
      <c r="G1480" s="40"/>
    </row>
    <row r="1481" spans="3:7" ht="15">
      <c r="C1481" s="40"/>
      <c r="D1481" s="40"/>
      <c r="E1481" s="40"/>
      <c r="F1481" s="40"/>
      <c r="G1481" s="40"/>
    </row>
    <row r="1482" spans="3:7" ht="15">
      <c r="C1482" s="40"/>
      <c r="D1482" s="40"/>
      <c r="E1482" s="40"/>
      <c r="F1482" s="40"/>
      <c r="G1482" s="40"/>
    </row>
    <row r="1483" spans="3:7" ht="15">
      <c r="C1483" s="40"/>
      <c r="D1483" s="40"/>
      <c r="E1483" s="40"/>
      <c r="F1483" s="40"/>
      <c r="G1483" s="40"/>
    </row>
    <row r="1484" spans="3:7" ht="15">
      <c r="C1484" s="40"/>
      <c r="D1484" s="40"/>
      <c r="E1484" s="40"/>
      <c r="F1484" s="40"/>
      <c r="G1484" s="40"/>
    </row>
    <row r="1485" spans="3:7" ht="15">
      <c r="C1485" s="40"/>
      <c r="D1485" s="40"/>
      <c r="E1485" s="40"/>
      <c r="F1485" s="40"/>
      <c r="G1485" s="40"/>
    </row>
    <row r="1486" spans="3:7" ht="15">
      <c r="C1486" s="40"/>
      <c r="D1486" s="40"/>
      <c r="E1486" s="40"/>
      <c r="F1486" s="40"/>
      <c r="G1486" s="40"/>
    </row>
    <row r="1487" spans="3:7" ht="15">
      <c r="C1487" s="40"/>
      <c r="D1487" s="40"/>
      <c r="E1487" s="40"/>
      <c r="F1487" s="40"/>
      <c r="G1487" s="40"/>
    </row>
    <row r="1488" spans="3:7" ht="15">
      <c r="C1488" s="40"/>
      <c r="D1488" s="40"/>
      <c r="E1488" s="40"/>
      <c r="F1488" s="40"/>
      <c r="G1488" s="40"/>
    </row>
    <row r="1489" spans="3:7" ht="15">
      <c r="C1489" s="40"/>
      <c r="D1489" s="40"/>
      <c r="E1489" s="40"/>
      <c r="F1489" s="40"/>
      <c r="G1489" s="40"/>
    </row>
    <row r="1490" spans="3:7" ht="15">
      <c r="C1490" s="40"/>
      <c r="D1490" s="40"/>
      <c r="E1490" s="40"/>
      <c r="F1490" s="40"/>
      <c r="G1490" s="40"/>
    </row>
    <row r="1491" spans="3:7" ht="15">
      <c r="C1491" s="40"/>
      <c r="D1491" s="40"/>
      <c r="E1491" s="40"/>
      <c r="F1491" s="40"/>
      <c r="G1491" s="40"/>
    </row>
    <row r="1492" spans="3:7" ht="15">
      <c r="C1492" s="40"/>
      <c r="D1492" s="40"/>
      <c r="E1492" s="40"/>
      <c r="F1492" s="40"/>
      <c r="G1492" s="40"/>
    </row>
    <row r="1493" spans="3:7" ht="15">
      <c r="C1493" s="40"/>
      <c r="D1493" s="40"/>
      <c r="E1493" s="40"/>
      <c r="F1493" s="40"/>
      <c r="G1493" s="40"/>
    </row>
    <row r="1494" spans="3:7" ht="15">
      <c r="C1494" s="40"/>
      <c r="D1494" s="40"/>
      <c r="E1494" s="40"/>
      <c r="F1494" s="40"/>
      <c r="G1494" s="40"/>
    </row>
    <row r="1495" spans="3:7" ht="15">
      <c r="C1495" s="40"/>
      <c r="D1495" s="40"/>
      <c r="E1495" s="40"/>
      <c r="F1495" s="40"/>
      <c r="G1495" s="40"/>
    </row>
    <row r="1496" spans="3:7" ht="15">
      <c r="C1496" s="40"/>
      <c r="D1496" s="40"/>
      <c r="E1496" s="40"/>
      <c r="F1496" s="40"/>
      <c r="G1496" s="40"/>
    </row>
    <row r="1497" spans="3:7" ht="15">
      <c r="C1497" s="40"/>
      <c r="D1497" s="40"/>
      <c r="E1497" s="40"/>
      <c r="F1497" s="40"/>
      <c r="G1497" s="40"/>
    </row>
    <row r="1498" spans="3:7" ht="15">
      <c r="C1498" s="40"/>
      <c r="D1498" s="40"/>
      <c r="E1498" s="40"/>
      <c r="F1498" s="40"/>
      <c r="G1498" s="40"/>
    </row>
    <row r="1499" spans="3:7" ht="15">
      <c r="C1499" s="40"/>
      <c r="D1499" s="40"/>
      <c r="E1499" s="40"/>
      <c r="F1499" s="40"/>
      <c r="G1499" s="40"/>
    </row>
    <row r="1500" spans="3:7" ht="15">
      <c r="C1500" s="40"/>
      <c r="D1500" s="40"/>
      <c r="E1500" s="40"/>
      <c r="F1500" s="40"/>
      <c r="G1500" s="40"/>
    </row>
    <row r="1501" spans="3:7" ht="15">
      <c r="C1501" s="40"/>
      <c r="D1501" s="40"/>
      <c r="E1501" s="40"/>
      <c r="F1501" s="40"/>
      <c r="G1501" s="40"/>
    </row>
    <row r="1502" spans="3:7" ht="15">
      <c r="C1502" s="40"/>
      <c r="D1502" s="40"/>
      <c r="E1502" s="40"/>
      <c r="F1502" s="40"/>
      <c r="G1502" s="40"/>
    </row>
    <row r="1503" spans="3:7" ht="15">
      <c r="C1503" s="40"/>
      <c r="D1503" s="40"/>
      <c r="E1503" s="40"/>
      <c r="F1503" s="40"/>
      <c r="G1503" s="40"/>
    </row>
    <row r="1504" spans="3:7" ht="15">
      <c r="C1504" s="40"/>
      <c r="D1504" s="40"/>
      <c r="E1504" s="40"/>
      <c r="F1504" s="40"/>
      <c r="G1504" s="40"/>
    </row>
    <row r="1505" spans="3:7" ht="15">
      <c r="C1505" s="40"/>
      <c r="D1505" s="40"/>
      <c r="E1505" s="40"/>
      <c r="F1505" s="40"/>
      <c r="G1505" s="40"/>
    </row>
    <row r="1506" spans="3:7" ht="15">
      <c r="C1506" s="40"/>
      <c r="D1506" s="40"/>
      <c r="E1506" s="40"/>
      <c r="F1506" s="40"/>
      <c r="G1506" s="40"/>
    </row>
    <row r="1507" spans="3:7" ht="15">
      <c r="C1507" s="40"/>
      <c r="D1507" s="40"/>
      <c r="E1507" s="40"/>
      <c r="F1507" s="40"/>
      <c r="G1507" s="40"/>
    </row>
    <row r="1508" spans="3:7" ht="15">
      <c r="C1508" s="40"/>
      <c r="D1508" s="40"/>
      <c r="E1508" s="40"/>
      <c r="F1508" s="40"/>
      <c r="G1508" s="40"/>
    </row>
    <row r="1509" spans="3:7" ht="15">
      <c r="C1509" s="40"/>
      <c r="D1509" s="40"/>
      <c r="E1509" s="40"/>
      <c r="F1509" s="40"/>
      <c r="G1509" s="40"/>
    </row>
    <row r="1510" spans="3:7" ht="15">
      <c r="C1510" s="40"/>
      <c r="D1510" s="40"/>
      <c r="E1510" s="40"/>
      <c r="F1510" s="40"/>
      <c r="G1510" s="40"/>
    </row>
    <row r="1511" spans="3:7" ht="15">
      <c r="C1511" s="40"/>
      <c r="D1511" s="40"/>
      <c r="E1511" s="40"/>
      <c r="F1511" s="40"/>
      <c r="G1511" s="40"/>
    </row>
    <row r="1512" spans="3:7" ht="15">
      <c r="C1512" s="40"/>
      <c r="D1512" s="40"/>
      <c r="E1512" s="40"/>
      <c r="F1512" s="40"/>
      <c r="G1512" s="40"/>
    </row>
    <row r="1513" spans="3:7" ht="15">
      <c r="C1513" s="40"/>
      <c r="D1513" s="40"/>
      <c r="E1513" s="40"/>
      <c r="F1513" s="40"/>
      <c r="G1513" s="40"/>
    </row>
    <row r="1514" spans="3:7" ht="15">
      <c r="C1514" s="40"/>
      <c r="D1514" s="40"/>
      <c r="E1514" s="40"/>
      <c r="F1514" s="40"/>
      <c r="G1514" s="40"/>
    </row>
    <row r="1515" spans="3:7" ht="15">
      <c r="C1515" s="40"/>
      <c r="D1515" s="40"/>
      <c r="E1515" s="40"/>
      <c r="F1515" s="40"/>
      <c r="G1515" s="40"/>
    </row>
    <row r="1516" spans="3:7" ht="15">
      <c r="C1516" s="40"/>
      <c r="D1516" s="40"/>
      <c r="E1516" s="40"/>
      <c r="F1516" s="40"/>
      <c r="G1516" s="40"/>
    </row>
    <row r="1517" spans="3:7" ht="15">
      <c r="C1517" s="40"/>
      <c r="D1517" s="40"/>
      <c r="E1517" s="40"/>
      <c r="F1517" s="40"/>
      <c r="G1517" s="40"/>
    </row>
    <row r="1518" spans="3:7" ht="15">
      <c r="C1518" s="40"/>
      <c r="D1518" s="40"/>
      <c r="E1518" s="40"/>
      <c r="F1518" s="40"/>
      <c r="G1518" s="40"/>
    </row>
    <row r="1519" spans="3:7" ht="15">
      <c r="C1519" s="40"/>
      <c r="D1519" s="40"/>
      <c r="E1519" s="40"/>
      <c r="F1519" s="40"/>
      <c r="G1519" s="40"/>
    </row>
    <row r="1520" spans="3:7" ht="15">
      <c r="C1520" s="40"/>
      <c r="D1520" s="40"/>
      <c r="E1520" s="40"/>
      <c r="F1520" s="40"/>
      <c r="G1520" s="40"/>
    </row>
    <row r="1521" spans="3:7" ht="15">
      <c r="C1521" s="40"/>
      <c r="D1521" s="40"/>
      <c r="E1521" s="40"/>
      <c r="F1521" s="40"/>
      <c r="G1521" s="40"/>
    </row>
    <row r="1522" spans="3:7" ht="15">
      <c r="C1522" s="40"/>
      <c r="D1522" s="40"/>
      <c r="E1522" s="40"/>
      <c r="F1522" s="40"/>
      <c r="G1522" s="40"/>
    </row>
    <row r="1523" spans="3:7" ht="15">
      <c r="C1523" s="40"/>
      <c r="D1523" s="40"/>
      <c r="E1523" s="40"/>
      <c r="F1523" s="40"/>
      <c r="G1523" s="40"/>
    </row>
    <row r="1524" spans="3:7" ht="15">
      <c r="C1524" s="40"/>
      <c r="D1524" s="40"/>
      <c r="E1524" s="40"/>
      <c r="F1524" s="40"/>
      <c r="G1524" s="40"/>
    </row>
    <row r="1525" spans="3:7" ht="15">
      <c r="C1525" s="40"/>
      <c r="D1525" s="40"/>
      <c r="E1525" s="40"/>
      <c r="F1525" s="40"/>
      <c r="G1525" s="40"/>
    </row>
    <row r="1526" spans="3:7" ht="15">
      <c r="C1526" s="40"/>
      <c r="D1526" s="40"/>
      <c r="E1526" s="40"/>
      <c r="F1526" s="40"/>
      <c r="G1526" s="40"/>
    </row>
    <row r="1527" spans="3:7" ht="15">
      <c r="C1527" s="40"/>
      <c r="D1527" s="40"/>
      <c r="E1527" s="40"/>
      <c r="F1527" s="40"/>
      <c r="G1527" s="40"/>
    </row>
    <row r="1528" spans="3:7" ht="15">
      <c r="C1528" s="40"/>
      <c r="D1528" s="40"/>
      <c r="E1528" s="40"/>
      <c r="F1528" s="40"/>
      <c r="G1528" s="40"/>
    </row>
    <row r="1529" spans="3:7" ht="15">
      <c r="C1529" s="40"/>
      <c r="D1529" s="40"/>
      <c r="E1529" s="40"/>
      <c r="F1529" s="40"/>
      <c r="G1529" s="40"/>
    </row>
    <row r="1530" spans="3:7" ht="15">
      <c r="C1530" s="40"/>
      <c r="D1530" s="40"/>
      <c r="E1530" s="40"/>
      <c r="F1530" s="40"/>
      <c r="G1530" s="40"/>
    </row>
    <row r="1531" spans="3:7" ht="15">
      <c r="C1531" s="40"/>
      <c r="D1531" s="40"/>
      <c r="E1531" s="40"/>
      <c r="F1531" s="40"/>
      <c r="G1531" s="40"/>
    </row>
    <row r="1532" spans="3:7" ht="15">
      <c r="C1532" s="40"/>
      <c r="D1532" s="40"/>
      <c r="E1532" s="40"/>
      <c r="F1532" s="40"/>
      <c r="G1532" s="40"/>
    </row>
    <row r="1533" spans="3:7" ht="15">
      <c r="C1533" s="40"/>
      <c r="D1533" s="40"/>
      <c r="E1533" s="40"/>
      <c r="F1533" s="40"/>
      <c r="G1533" s="40"/>
    </row>
    <row r="1534" spans="3:7" ht="15">
      <c r="C1534" s="40"/>
      <c r="D1534" s="40"/>
      <c r="E1534" s="40"/>
      <c r="F1534" s="40"/>
      <c r="G1534" s="40"/>
    </row>
    <row r="1535" spans="3:7" ht="15">
      <c r="C1535" s="40"/>
      <c r="D1535" s="40"/>
      <c r="E1535" s="40"/>
      <c r="F1535" s="40"/>
      <c r="G1535" s="40"/>
    </row>
    <row r="1536" spans="3:7" ht="15">
      <c r="C1536" s="40"/>
      <c r="D1536" s="40"/>
      <c r="E1536" s="40"/>
      <c r="F1536" s="40"/>
      <c r="G1536" s="40"/>
    </row>
    <row r="1537" spans="3:7" ht="15">
      <c r="C1537" s="40"/>
      <c r="D1537" s="40"/>
      <c r="E1537" s="40"/>
      <c r="F1537" s="40"/>
      <c r="G1537" s="40"/>
    </row>
    <row r="1538" spans="3:7" ht="15">
      <c r="C1538" s="40"/>
      <c r="D1538" s="40"/>
      <c r="E1538" s="40"/>
      <c r="F1538" s="40"/>
      <c r="G1538" s="40"/>
    </row>
    <row r="1539" spans="3:7" ht="15">
      <c r="C1539" s="40"/>
      <c r="D1539" s="40"/>
      <c r="E1539" s="40"/>
      <c r="F1539" s="40"/>
      <c r="G1539" s="40"/>
    </row>
    <row r="1540" spans="3:7" ht="15">
      <c r="C1540" s="40"/>
      <c r="D1540" s="40"/>
      <c r="E1540" s="40"/>
      <c r="F1540" s="40"/>
      <c r="G1540" s="40"/>
    </row>
    <row r="1541" spans="3:7" ht="15">
      <c r="C1541" s="40"/>
      <c r="D1541" s="40"/>
      <c r="E1541" s="40"/>
      <c r="F1541" s="40"/>
      <c r="G1541" s="40"/>
    </row>
    <row r="1542" spans="3:7" ht="15">
      <c r="C1542" s="40"/>
      <c r="D1542" s="40"/>
      <c r="E1542" s="40"/>
      <c r="F1542" s="40"/>
      <c r="G1542" s="40"/>
    </row>
    <row r="1543" spans="3:7" ht="15">
      <c r="C1543" s="40"/>
      <c r="D1543" s="40"/>
      <c r="E1543" s="40"/>
      <c r="F1543" s="40"/>
      <c r="G1543" s="40"/>
    </row>
    <row r="1544" spans="3:7" ht="15">
      <c r="C1544" s="40"/>
      <c r="D1544" s="40"/>
      <c r="E1544" s="40"/>
      <c r="F1544" s="40"/>
      <c r="G1544" s="40"/>
    </row>
    <row r="1545" spans="3:7" ht="15">
      <c r="C1545" s="40"/>
      <c r="D1545" s="40"/>
      <c r="E1545" s="40"/>
      <c r="F1545" s="40"/>
      <c r="G1545" s="40"/>
    </row>
    <row r="1546" spans="3:7" ht="15">
      <c r="C1546" s="40"/>
      <c r="D1546" s="40"/>
      <c r="E1546" s="40"/>
      <c r="F1546" s="40"/>
      <c r="G1546" s="40"/>
    </row>
    <row r="1547" spans="3:7" ht="15">
      <c r="C1547" s="40"/>
      <c r="D1547" s="40"/>
      <c r="E1547" s="40"/>
      <c r="F1547" s="40"/>
      <c r="G1547" s="40"/>
    </row>
    <row r="1548" spans="3:7" ht="15">
      <c r="C1548" s="40"/>
      <c r="D1548" s="40"/>
      <c r="E1548" s="40"/>
      <c r="F1548" s="40"/>
      <c r="G1548" s="40"/>
    </row>
    <row r="1549" spans="3:7" ht="15">
      <c r="C1549" s="40"/>
      <c r="D1549" s="40"/>
      <c r="E1549" s="40"/>
      <c r="F1549" s="40"/>
      <c r="G1549" s="40"/>
    </row>
    <row r="1550" spans="3:7" ht="15">
      <c r="C1550" s="40"/>
      <c r="D1550" s="40"/>
      <c r="E1550" s="40"/>
      <c r="F1550" s="40"/>
      <c r="G1550" s="40"/>
    </row>
    <row r="1551" spans="3:7" ht="15">
      <c r="C1551" s="40"/>
      <c r="D1551" s="40"/>
      <c r="E1551" s="40"/>
      <c r="F1551" s="40"/>
      <c r="G1551" s="40"/>
    </row>
    <row r="1552" spans="3:7" ht="15">
      <c r="C1552" s="40"/>
      <c r="D1552" s="40"/>
      <c r="E1552" s="40"/>
      <c r="F1552" s="40"/>
      <c r="G1552" s="40"/>
    </row>
    <row r="1553" spans="3:7" ht="15">
      <c r="C1553" s="40"/>
      <c r="D1553" s="40"/>
      <c r="E1553" s="40"/>
      <c r="F1553" s="40"/>
      <c r="G1553" s="40"/>
    </row>
    <row r="1554" spans="3:7" ht="15">
      <c r="C1554" s="40"/>
      <c r="D1554" s="40"/>
      <c r="E1554" s="40"/>
      <c r="F1554" s="40"/>
      <c r="G1554" s="40"/>
    </row>
    <row r="1555" spans="3:7" ht="15">
      <c r="C1555" s="40"/>
      <c r="D1555" s="40"/>
      <c r="E1555" s="40"/>
      <c r="F1555" s="40"/>
      <c r="G1555" s="40"/>
    </row>
    <row r="1556" spans="3:7" ht="15">
      <c r="C1556" s="40"/>
      <c r="D1556" s="40"/>
      <c r="E1556" s="40"/>
      <c r="F1556" s="40"/>
      <c r="G1556" s="40"/>
    </row>
    <row r="1557" spans="3:7" ht="15">
      <c r="C1557" s="40"/>
      <c r="D1557" s="40"/>
      <c r="E1557" s="40"/>
      <c r="F1557" s="40"/>
      <c r="G1557" s="40"/>
    </row>
    <row r="1558" spans="3:7" ht="15">
      <c r="C1558" s="40"/>
      <c r="D1558" s="40"/>
      <c r="E1558" s="40"/>
      <c r="F1558" s="40"/>
      <c r="G1558" s="40"/>
    </row>
    <row r="1559" spans="3:7" ht="15">
      <c r="C1559" s="40"/>
      <c r="D1559" s="40"/>
      <c r="E1559" s="40"/>
      <c r="F1559" s="40"/>
      <c r="G1559" s="40"/>
    </row>
    <row r="1560" spans="3:7" ht="15">
      <c r="C1560" s="40"/>
      <c r="D1560" s="40"/>
      <c r="E1560" s="40"/>
      <c r="F1560" s="40"/>
      <c r="G1560" s="40"/>
    </row>
    <row r="1561" spans="3:7" ht="15">
      <c r="C1561" s="40"/>
      <c r="D1561" s="40"/>
      <c r="E1561" s="40"/>
      <c r="F1561" s="40"/>
      <c r="G1561" s="40"/>
    </row>
    <row r="1562" spans="3:7" ht="15">
      <c r="C1562" s="40"/>
      <c r="D1562" s="40"/>
      <c r="E1562" s="40"/>
      <c r="F1562" s="40"/>
      <c r="G1562" s="40"/>
    </row>
    <row r="1563" spans="3:7" ht="15">
      <c r="C1563" s="40"/>
      <c r="D1563" s="40"/>
      <c r="E1563" s="40"/>
      <c r="F1563" s="40"/>
      <c r="G1563" s="40"/>
    </row>
    <row r="1564" spans="3:7" ht="15">
      <c r="C1564" s="40"/>
      <c r="D1564" s="40"/>
      <c r="E1564" s="40"/>
      <c r="F1564" s="40"/>
      <c r="G1564" s="40"/>
    </row>
    <row r="1565" spans="3:7" ht="15">
      <c r="C1565" s="40"/>
      <c r="D1565" s="40"/>
      <c r="E1565" s="40"/>
      <c r="F1565" s="40"/>
      <c r="G1565" s="40"/>
    </row>
    <row r="1566" spans="3:7" ht="15">
      <c r="C1566" s="40"/>
      <c r="D1566" s="40"/>
      <c r="E1566" s="40"/>
      <c r="F1566" s="40"/>
      <c r="G1566" s="40"/>
    </row>
    <row r="1567" spans="3:7" ht="15">
      <c r="C1567" s="40"/>
      <c r="D1567" s="40"/>
      <c r="E1567" s="40"/>
      <c r="F1567" s="40"/>
      <c r="G1567" s="40"/>
    </row>
    <row r="1568" spans="3:7" ht="15">
      <c r="C1568" s="40"/>
      <c r="D1568" s="40"/>
      <c r="E1568" s="40"/>
      <c r="F1568" s="40"/>
      <c r="G1568" s="40"/>
    </row>
    <row r="1569" spans="3:7" ht="15">
      <c r="C1569" s="40"/>
      <c r="D1569" s="40"/>
      <c r="E1569" s="40"/>
      <c r="F1569" s="40"/>
      <c r="G1569" s="40"/>
    </row>
    <row r="1570" spans="3:7" ht="15">
      <c r="C1570" s="40"/>
      <c r="D1570" s="40"/>
      <c r="E1570" s="40"/>
      <c r="F1570" s="40"/>
      <c r="G1570" s="40"/>
    </row>
    <row r="1571" spans="3:7" ht="15">
      <c r="C1571" s="40"/>
      <c r="D1571" s="40"/>
      <c r="E1571" s="40"/>
      <c r="F1571" s="40"/>
      <c r="G1571" s="40"/>
    </row>
    <row r="1572" spans="3:7" ht="15">
      <c r="C1572" s="40"/>
      <c r="D1572" s="40"/>
      <c r="E1572" s="40"/>
      <c r="F1572" s="40"/>
      <c r="G1572" s="40"/>
    </row>
    <row r="1573" spans="3:7" ht="15">
      <c r="C1573" s="40"/>
      <c r="D1573" s="40"/>
      <c r="E1573" s="40"/>
      <c r="F1573" s="40"/>
      <c r="G1573" s="40"/>
    </row>
    <row r="1574" spans="3:7" ht="15">
      <c r="C1574" s="40"/>
      <c r="D1574" s="40"/>
      <c r="E1574" s="40"/>
      <c r="F1574" s="40"/>
      <c r="G1574" s="40"/>
    </row>
    <row r="1575" spans="3:7" ht="15">
      <c r="C1575" s="40"/>
      <c r="D1575" s="40"/>
      <c r="E1575" s="40"/>
      <c r="F1575" s="40"/>
      <c r="G1575" s="40"/>
    </row>
    <row r="1576" spans="3:7" ht="15">
      <c r="C1576" s="40"/>
      <c r="D1576" s="40"/>
      <c r="E1576" s="40"/>
      <c r="F1576" s="40"/>
      <c r="G1576" s="40"/>
    </row>
    <row r="1577" spans="3:7" ht="15">
      <c r="C1577" s="40"/>
      <c r="D1577" s="40"/>
      <c r="E1577" s="40"/>
      <c r="F1577" s="40"/>
      <c r="G1577" s="40"/>
    </row>
    <row r="1578" spans="3:7" ht="15">
      <c r="C1578" s="40"/>
      <c r="D1578" s="40"/>
      <c r="E1578" s="40"/>
      <c r="F1578" s="40"/>
      <c r="G1578" s="40"/>
    </row>
    <row r="1579" spans="3:7" ht="15">
      <c r="C1579" s="40"/>
      <c r="D1579" s="40"/>
      <c r="E1579" s="40"/>
      <c r="F1579" s="40"/>
      <c r="G1579" s="40"/>
    </row>
    <row r="1580" spans="3:7" ht="15">
      <c r="C1580" s="40"/>
      <c r="D1580" s="40"/>
      <c r="E1580" s="40"/>
      <c r="F1580" s="40"/>
      <c r="G1580" s="40"/>
    </row>
    <row r="1581" spans="3:7" ht="15">
      <c r="C1581" s="40"/>
      <c r="D1581" s="40"/>
      <c r="E1581" s="40"/>
      <c r="F1581" s="40"/>
      <c r="G1581" s="40"/>
    </row>
    <row r="1582" spans="3:7" ht="15">
      <c r="C1582" s="40"/>
      <c r="D1582" s="40"/>
      <c r="E1582" s="40"/>
      <c r="F1582" s="40"/>
      <c r="G1582" s="40"/>
    </row>
    <row r="1583" spans="3:7" ht="15">
      <c r="C1583" s="40"/>
      <c r="D1583" s="40"/>
      <c r="E1583" s="40"/>
      <c r="F1583" s="40"/>
      <c r="G1583" s="40"/>
    </row>
    <row r="1584" spans="3:7" ht="15">
      <c r="C1584" s="40"/>
      <c r="D1584" s="40"/>
      <c r="E1584" s="40"/>
      <c r="F1584" s="40"/>
      <c r="G1584" s="40"/>
    </row>
    <row r="1585" spans="3:7" ht="15">
      <c r="C1585" s="40"/>
      <c r="D1585" s="40"/>
      <c r="E1585" s="40"/>
      <c r="F1585" s="40"/>
      <c r="G1585" s="40"/>
    </row>
    <row r="1586" spans="3:7" ht="15">
      <c r="C1586" s="40"/>
      <c r="D1586" s="40"/>
      <c r="E1586" s="40"/>
      <c r="F1586" s="40"/>
      <c r="G1586" s="40"/>
    </row>
    <row r="1587" spans="3:7" ht="15">
      <c r="C1587" s="40"/>
      <c r="D1587" s="40"/>
      <c r="E1587" s="40"/>
      <c r="F1587" s="40"/>
      <c r="G1587" s="40"/>
    </row>
    <row r="1588" spans="3:7" ht="15">
      <c r="C1588" s="40"/>
      <c r="D1588" s="40"/>
      <c r="E1588" s="40"/>
      <c r="F1588" s="40"/>
      <c r="G1588" s="40"/>
    </row>
    <row r="1589" spans="3:7" ht="15">
      <c r="C1589" s="40"/>
      <c r="D1589" s="40"/>
      <c r="E1589" s="40"/>
      <c r="F1589" s="40"/>
      <c r="G1589" s="40"/>
    </row>
    <row r="1590" spans="3:7" ht="15">
      <c r="C1590" s="40"/>
      <c r="D1590" s="40"/>
      <c r="E1590" s="40"/>
      <c r="F1590" s="40"/>
      <c r="G1590" s="40"/>
    </row>
    <row r="1591" spans="3:7" ht="15">
      <c r="C1591" s="40"/>
      <c r="D1591" s="40"/>
      <c r="E1591" s="40"/>
      <c r="F1591" s="40"/>
      <c r="G1591" s="40"/>
    </row>
    <row r="1592" spans="3:7" ht="15">
      <c r="C1592" s="40"/>
      <c r="D1592" s="40"/>
      <c r="E1592" s="40"/>
      <c r="F1592" s="40"/>
      <c r="G1592" s="40"/>
    </row>
    <row r="1593" spans="3:7" ht="15">
      <c r="C1593" s="40"/>
      <c r="D1593" s="40"/>
      <c r="E1593" s="40"/>
      <c r="F1593" s="40"/>
      <c r="G1593" s="40"/>
    </row>
    <row r="1594" spans="3:7" ht="15">
      <c r="C1594" s="40"/>
      <c r="D1594" s="40"/>
      <c r="E1594" s="40"/>
      <c r="F1594" s="40"/>
      <c r="G1594" s="40"/>
    </row>
    <row r="1595" spans="3:7" ht="15">
      <c r="C1595" s="40"/>
      <c r="D1595" s="40"/>
      <c r="E1595" s="40"/>
      <c r="F1595" s="40"/>
      <c r="G1595" s="40"/>
    </row>
    <row r="1596" spans="3:7" ht="15">
      <c r="C1596" s="40"/>
      <c r="D1596" s="40"/>
      <c r="E1596" s="40"/>
      <c r="F1596" s="40"/>
      <c r="G1596" s="40"/>
    </row>
    <row r="1597" spans="3:7" ht="15">
      <c r="C1597" s="40"/>
      <c r="D1597" s="40"/>
      <c r="E1597" s="40"/>
      <c r="F1597" s="40"/>
      <c r="G1597" s="40"/>
    </row>
    <row r="1598" spans="3:7" ht="15">
      <c r="C1598" s="40"/>
      <c r="D1598" s="40"/>
      <c r="E1598" s="40"/>
      <c r="F1598" s="40"/>
      <c r="G1598" s="40"/>
    </row>
    <row r="1599" spans="3:7" ht="15">
      <c r="C1599" s="40"/>
      <c r="D1599" s="40"/>
      <c r="E1599" s="40"/>
      <c r="F1599" s="40"/>
      <c r="G1599" s="40"/>
    </row>
    <row r="1600" spans="3:7" ht="15">
      <c r="C1600" s="40"/>
      <c r="D1600" s="40"/>
      <c r="E1600" s="40"/>
      <c r="F1600" s="40"/>
      <c r="G1600" s="40"/>
    </row>
    <row r="1601" spans="3:7" ht="15">
      <c r="C1601" s="40"/>
      <c r="D1601" s="40"/>
      <c r="E1601" s="40"/>
      <c r="F1601" s="40"/>
      <c r="G1601" s="40"/>
    </row>
    <row r="1602" spans="3:7" ht="15">
      <c r="C1602" s="40"/>
      <c r="D1602" s="40"/>
      <c r="E1602" s="40"/>
      <c r="F1602" s="40"/>
      <c r="G1602" s="40"/>
    </row>
    <row r="1603" spans="3:7" ht="15">
      <c r="C1603" s="40"/>
      <c r="D1603" s="40"/>
      <c r="E1603" s="40"/>
      <c r="F1603" s="40"/>
      <c r="G1603" s="40"/>
    </row>
    <row r="1604" spans="3:7" ht="15">
      <c r="C1604" s="40"/>
      <c r="D1604" s="40"/>
      <c r="E1604" s="40"/>
      <c r="F1604" s="40"/>
      <c r="G1604" s="40"/>
    </row>
    <row r="1605" spans="3:7" ht="15">
      <c r="C1605" s="40"/>
      <c r="D1605" s="40"/>
      <c r="E1605" s="40"/>
      <c r="F1605" s="40"/>
      <c r="G1605" s="40"/>
    </row>
    <row r="1606" spans="3:7" ht="15">
      <c r="C1606" s="40"/>
      <c r="D1606" s="40"/>
      <c r="E1606" s="40"/>
      <c r="F1606" s="40"/>
      <c r="G1606" s="40"/>
    </row>
    <row r="1607" spans="3:7" ht="15">
      <c r="C1607" s="40"/>
      <c r="D1607" s="40"/>
      <c r="E1607" s="40"/>
      <c r="F1607" s="40"/>
      <c r="G1607" s="40"/>
    </row>
    <row r="1608" spans="3:7" ht="15">
      <c r="C1608" s="40"/>
      <c r="D1608" s="40"/>
      <c r="E1608" s="40"/>
      <c r="F1608" s="40"/>
      <c r="G1608" s="40"/>
    </row>
    <row r="1609" spans="3:7" ht="15">
      <c r="C1609" s="40"/>
      <c r="D1609" s="40"/>
      <c r="E1609" s="40"/>
      <c r="F1609" s="40"/>
      <c r="G1609" s="40"/>
    </row>
    <row r="1610" spans="3:7" ht="15">
      <c r="C1610" s="40"/>
      <c r="D1610" s="40"/>
      <c r="E1610" s="40"/>
      <c r="F1610" s="40"/>
      <c r="G1610" s="40"/>
    </row>
    <row r="1611" spans="3:7" ht="15">
      <c r="C1611" s="40"/>
      <c r="D1611" s="40"/>
      <c r="E1611" s="40"/>
      <c r="F1611" s="40"/>
      <c r="G1611" s="40"/>
    </row>
    <row r="1612" spans="3:7" ht="15">
      <c r="C1612" s="40"/>
      <c r="D1612" s="40"/>
      <c r="E1612" s="40"/>
      <c r="F1612" s="40"/>
      <c r="G1612" s="40"/>
    </row>
    <row r="1613" spans="3:7" ht="15">
      <c r="C1613" s="40"/>
      <c r="D1613" s="40"/>
      <c r="E1613" s="40"/>
      <c r="F1613" s="40"/>
      <c r="G1613" s="40"/>
    </row>
    <row r="1614" spans="3:7" ht="15">
      <c r="C1614" s="40"/>
      <c r="D1614" s="40"/>
      <c r="E1614" s="40"/>
      <c r="F1614" s="40"/>
      <c r="G1614" s="40"/>
    </row>
    <row r="1615" spans="3:7" ht="15">
      <c r="C1615" s="40"/>
      <c r="D1615" s="40"/>
      <c r="E1615" s="40"/>
      <c r="F1615" s="40"/>
      <c r="G1615" s="40"/>
    </row>
    <row r="1616" spans="3:7" ht="15">
      <c r="C1616" s="40"/>
      <c r="D1616" s="40"/>
      <c r="E1616" s="40"/>
      <c r="F1616" s="40"/>
      <c r="G1616" s="40"/>
    </row>
    <row r="1617" spans="3:7" ht="15">
      <c r="C1617" s="40"/>
      <c r="D1617" s="40"/>
      <c r="E1617" s="40"/>
      <c r="F1617" s="40"/>
      <c r="G1617" s="40"/>
    </row>
    <row r="1618" spans="3:7" ht="15">
      <c r="C1618" s="40"/>
      <c r="D1618" s="40"/>
      <c r="E1618" s="40"/>
      <c r="F1618" s="40"/>
      <c r="G1618" s="40"/>
    </row>
    <row r="1619" spans="3:7" ht="15">
      <c r="C1619" s="40"/>
      <c r="D1619" s="40"/>
      <c r="E1619" s="40"/>
      <c r="F1619" s="40"/>
      <c r="G1619" s="40"/>
    </row>
    <row r="1620" spans="3:7" ht="15">
      <c r="C1620" s="40"/>
      <c r="D1620" s="40"/>
      <c r="E1620" s="40"/>
      <c r="F1620" s="40"/>
      <c r="G1620" s="40"/>
    </row>
    <row r="1621" spans="3:7" ht="15">
      <c r="C1621" s="40"/>
      <c r="D1621" s="40"/>
      <c r="E1621" s="40"/>
      <c r="F1621" s="40"/>
      <c r="G1621" s="40"/>
    </row>
    <row r="1622" spans="3:7" ht="15">
      <c r="C1622" s="40"/>
      <c r="D1622" s="40"/>
      <c r="E1622" s="40"/>
      <c r="F1622" s="40"/>
      <c r="G1622" s="40"/>
    </row>
    <row r="1623" spans="3:7" ht="15">
      <c r="C1623" s="40"/>
      <c r="D1623" s="40"/>
      <c r="E1623" s="40"/>
      <c r="F1623" s="40"/>
      <c r="G1623" s="40"/>
    </row>
    <row r="1624" spans="3:7" ht="15">
      <c r="C1624" s="40"/>
      <c r="D1624" s="40"/>
      <c r="E1624" s="40"/>
      <c r="F1624" s="40"/>
      <c r="G1624" s="40"/>
    </row>
    <row r="1625" spans="3:7" ht="15">
      <c r="C1625" s="40"/>
      <c r="D1625" s="40"/>
      <c r="E1625" s="40"/>
      <c r="F1625" s="40"/>
      <c r="G1625" s="40"/>
    </row>
    <row r="1626" spans="3:7" ht="15">
      <c r="C1626" s="40"/>
      <c r="D1626" s="40"/>
      <c r="E1626" s="40"/>
      <c r="F1626" s="40"/>
      <c r="G1626" s="40"/>
    </row>
    <row r="1627" spans="3:7" ht="15">
      <c r="C1627" s="40"/>
      <c r="D1627" s="40"/>
      <c r="E1627" s="40"/>
      <c r="F1627" s="40"/>
      <c r="G1627" s="40"/>
    </row>
    <row r="1628" spans="3:7" ht="15">
      <c r="C1628" s="40"/>
      <c r="D1628" s="40"/>
      <c r="E1628" s="40"/>
      <c r="F1628" s="40"/>
      <c r="G1628" s="40"/>
    </row>
    <row r="1629" spans="3:7" ht="15">
      <c r="C1629" s="40"/>
      <c r="D1629" s="40"/>
      <c r="E1629" s="40"/>
      <c r="F1629" s="40"/>
      <c r="G1629" s="40"/>
    </row>
    <row r="1630" spans="3:7" ht="15">
      <c r="C1630" s="40"/>
      <c r="D1630" s="40"/>
      <c r="E1630" s="40"/>
      <c r="F1630" s="40"/>
      <c r="G1630" s="40"/>
    </row>
    <row r="1631" spans="3:7" ht="15">
      <c r="C1631" s="40"/>
      <c r="D1631" s="40"/>
      <c r="E1631" s="40"/>
      <c r="F1631" s="40"/>
      <c r="G1631" s="40"/>
    </row>
    <row r="1632" spans="3:7" ht="15">
      <c r="C1632" s="40"/>
      <c r="D1632" s="40"/>
      <c r="E1632" s="40"/>
      <c r="F1632" s="40"/>
      <c r="G1632" s="40"/>
    </row>
    <row r="1633" spans="3:7" ht="15">
      <c r="C1633" s="40"/>
      <c r="D1633" s="40"/>
      <c r="E1633" s="40"/>
      <c r="F1633" s="40"/>
      <c r="G1633" s="40"/>
    </row>
    <row r="1634" spans="3:7" ht="15">
      <c r="C1634" s="40"/>
      <c r="D1634" s="40"/>
      <c r="E1634" s="40"/>
      <c r="F1634" s="40"/>
      <c r="G1634" s="40"/>
    </row>
    <row r="1635" spans="3:7" ht="15">
      <c r="C1635" s="40"/>
      <c r="D1635" s="40"/>
      <c r="E1635" s="40"/>
      <c r="F1635" s="40"/>
      <c r="G1635" s="40"/>
    </row>
    <row r="1636" spans="3:7" ht="15">
      <c r="C1636" s="40"/>
      <c r="D1636" s="40"/>
      <c r="E1636" s="40"/>
      <c r="F1636" s="40"/>
      <c r="G1636" s="40"/>
    </row>
    <row r="1637" spans="3:7" ht="15">
      <c r="C1637" s="40"/>
      <c r="D1637" s="40"/>
      <c r="E1637" s="40"/>
      <c r="F1637" s="40"/>
      <c r="G1637" s="40"/>
    </row>
    <row r="1638" spans="3:7" ht="15">
      <c r="C1638" s="40"/>
      <c r="D1638" s="40"/>
      <c r="E1638" s="40"/>
      <c r="F1638" s="40"/>
      <c r="G1638" s="40"/>
    </row>
    <row r="1639" spans="3:7" ht="15">
      <c r="C1639" s="40"/>
      <c r="D1639" s="40"/>
      <c r="E1639" s="40"/>
      <c r="F1639" s="40"/>
      <c r="G1639" s="40"/>
    </row>
    <row r="1640" spans="3:7" ht="15">
      <c r="C1640" s="40"/>
      <c r="D1640" s="40"/>
      <c r="E1640" s="40"/>
      <c r="F1640" s="40"/>
      <c r="G1640" s="40"/>
    </row>
    <row r="1641" spans="3:7" ht="15">
      <c r="C1641" s="40"/>
      <c r="D1641" s="40"/>
      <c r="E1641" s="40"/>
      <c r="F1641" s="40"/>
      <c r="G1641" s="40"/>
    </row>
    <row r="1642" spans="3:7" ht="15">
      <c r="C1642" s="40"/>
      <c r="D1642" s="40"/>
      <c r="E1642" s="40"/>
      <c r="F1642" s="40"/>
      <c r="G1642" s="40"/>
    </row>
    <row r="1643" spans="3:7" ht="15">
      <c r="C1643" s="40"/>
      <c r="D1643" s="40"/>
      <c r="E1643" s="40"/>
      <c r="F1643" s="40"/>
      <c r="G1643" s="40"/>
    </row>
    <row r="1644" spans="3:7" ht="15">
      <c r="C1644" s="40"/>
      <c r="D1644" s="40"/>
      <c r="E1644" s="40"/>
      <c r="F1644" s="40"/>
      <c r="G1644" s="40"/>
    </row>
    <row r="1645" spans="3:7" ht="15">
      <c r="C1645" s="40"/>
      <c r="D1645" s="40"/>
      <c r="E1645" s="40"/>
      <c r="F1645" s="40"/>
      <c r="G1645" s="40"/>
    </row>
    <row r="1646" spans="3:7" ht="15">
      <c r="C1646" s="40"/>
      <c r="D1646" s="40"/>
      <c r="E1646" s="40"/>
      <c r="F1646" s="40"/>
      <c r="G1646" s="40"/>
    </row>
    <row r="1647" spans="3:7" ht="15">
      <c r="C1647" s="40"/>
      <c r="D1647" s="40"/>
      <c r="E1647" s="40"/>
      <c r="F1647" s="40"/>
      <c r="G1647" s="40"/>
    </row>
    <row r="1648" spans="3:7" ht="15">
      <c r="C1648" s="40"/>
      <c r="D1648" s="40"/>
      <c r="E1648" s="40"/>
      <c r="F1648" s="40"/>
      <c r="G1648" s="40"/>
    </row>
    <row r="1649" spans="3:7" ht="15">
      <c r="C1649" s="40"/>
      <c r="D1649" s="40"/>
      <c r="E1649" s="40"/>
      <c r="F1649" s="40"/>
      <c r="G1649" s="40"/>
    </row>
    <row r="1650" spans="3:7" ht="15">
      <c r="C1650" s="40"/>
      <c r="D1650" s="40"/>
      <c r="E1650" s="40"/>
      <c r="F1650" s="40"/>
      <c r="G1650" s="40"/>
    </row>
    <row r="1651" spans="3:7" ht="15">
      <c r="C1651" s="40"/>
      <c r="D1651" s="40"/>
      <c r="E1651" s="40"/>
      <c r="F1651" s="40"/>
      <c r="G1651" s="40"/>
    </row>
    <row r="1652" spans="3:7" ht="15">
      <c r="C1652" s="40"/>
      <c r="D1652" s="40"/>
      <c r="E1652" s="40"/>
      <c r="F1652" s="40"/>
      <c r="G1652" s="40"/>
    </row>
    <row r="1653" spans="3:7" ht="15">
      <c r="C1653" s="40"/>
      <c r="D1653" s="40"/>
      <c r="E1653" s="40"/>
      <c r="F1653" s="40"/>
      <c r="G1653" s="40"/>
    </row>
    <row r="1654" spans="3:7" ht="15">
      <c r="C1654" s="40"/>
      <c r="D1654" s="40"/>
      <c r="E1654" s="40"/>
      <c r="F1654" s="40"/>
      <c r="G1654" s="40"/>
    </row>
    <row r="1655" spans="3:7" ht="15">
      <c r="C1655" s="40"/>
      <c r="D1655" s="40"/>
      <c r="E1655" s="40"/>
      <c r="F1655" s="40"/>
      <c r="G1655" s="40"/>
    </row>
    <row r="1656" spans="3:7" ht="15">
      <c r="C1656" s="40"/>
      <c r="D1656" s="40"/>
      <c r="E1656" s="40"/>
      <c r="F1656" s="40"/>
      <c r="G1656" s="40"/>
    </row>
    <row r="1657" spans="3:7" ht="15">
      <c r="C1657" s="40"/>
      <c r="D1657" s="40"/>
      <c r="E1657" s="40"/>
      <c r="F1657" s="40"/>
      <c r="G1657" s="40"/>
    </row>
    <row r="1658" spans="3:7" ht="15">
      <c r="C1658" s="40"/>
      <c r="D1658" s="40"/>
      <c r="E1658" s="40"/>
      <c r="F1658" s="40"/>
      <c r="G1658" s="40"/>
    </row>
    <row r="1659" spans="3:7" ht="15">
      <c r="C1659" s="40"/>
      <c r="D1659" s="40"/>
      <c r="E1659" s="40"/>
      <c r="F1659" s="40"/>
      <c r="G1659" s="40"/>
    </row>
    <row r="1660" spans="3:7" ht="15">
      <c r="C1660" s="40"/>
      <c r="D1660" s="40"/>
      <c r="E1660" s="40"/>
      <c r="F1660" s="40"/>
      <c r="G1660" s="40"/>
    </row>
    <row r="1661" spans="3:7" ht="15">
      <c r="C1661" s="40"/>
      <c r="D1661" s="40"/>
      <c r="E1661" s="40"/>
      <c r="F1661" s="40"/>
      <c r="G1661" s="40"/>
    </row>
    <row r="1662" spans="3:7" ht="15">
      <c r="C1662" s="40"/>
      <c r="D1662" s="40"/>
      <c r="E1662" s="40"/>
      <c r="F1662" s="40"/>
      <c r="G1662" s="40"/>
    </row>
    <row r="1663" spans="3:7" ht="15">
      <c r="C1663" s="40"/>
      <c r="D1663" s="40"/>
      <c r="E1663" s="40"/>
      <c r="F1663" s="40"/>
      <c r="G1663" s="40"/>
    </row>
    <row r="1664" spans="3:7" ht="15">
      <c r="C1664" s="40"/>
      <c r="D1664" s="40"/>
      <c r="E1664" s="40"/>
      <c r="F1664" s="40"/>
      <c r="G1664" s="40"/>
    </row>
    <row r="1665" spans="3:7" ht="15">
      <c r="C1665" s="40"/>
      <c r="D1665" s="40"/>
      <c r="E1665" s="40"/>
      <c r="F1665" s="40"/>
      <c r="G1665" s="40"/>
    </row>
    <row r="1666" spans="3:7" ht="15">
      <c r="C1666" s="40"/>
      <c r="D1666" s="40"/>
      <c r="E1666" s="40"/>
      <c r="F1666" s="40"/>
      <c r="G1666" s="40"/>
    </row>
    <row r="1667" spans="3:7" ht="15">
      <c r="C1667" s="40"/>
      <c r="D1667" s="40"/>
      <c r="E1667" s="40"/>
      <c r="F1667" s="40"/>
      <c r="G1667" s="40"/>
    </row>
    <row r="1668" spans="3:7" ht="15">
      <c r="C1668" s="40"/>
      <c r="D1668" s="40"/>
      <c r="E1668" s="40"/>
      <c r="F1668" s="40"/>
      <c r="G1668" s="40"/>
    </row>
    <row r="1669" spans="3:7" ht="15">
      <c r="C1669" s="40"/>
      <c r="D1669" s="40"/>
      <c r="E1669" s="40"/>
      <c r="F1669" s="40"/>
      <c r="G1669" s="40"/>
    </row>
    <row r="1670" spans="3:7" ht="15">
      <c r="C1670" s="40"/>
      <c r="D1670" s="40"/>
      <c r="E1670" s="40"/>
      <c r="F1670" s="40"/>
      <c r="G1670" s="40"/>
    </row>
    <row r="1671" spans="3:7" ht="15">
      <c r="C1671" s="40"/>
      <c r="D1671" s="40"/>
      <c r="E1671" s="40"/>
      <c r="F1671" s="40"/>
      <c r="G1671" s="40"/>
    </row>
    <row r="1672" spans="3:7" ht="15">
      <c r="C1672" s="40"/>
      <c r="D1672" s="40"/>
      <c r="E1672" s="40"/>
      <c r="F1672" s="40"/>
      <c r="G1672" s="40"/>
    </row>
    <row r="1673" spans="3:7" ht="15">
      <c r="C1673" s="40"/>
      <c r="D1673" s="40"/>
      <c r="E1673" s="40"/>
      <c r="F1673" s="40"/>
      <c r="G1673" s="40"/>
    </row>
    <row r="1674" spans="3:7" ht="15">
      <c r="C1674" s="40"/>
      <c r="D1674" s="40"/>
      <c r="E1674" s="40"/>
      <c r="F1674" s="40"/>
      <c r="G1674" s="40"/>
    </row>
    <row r="1675" spans="3:7" ht="15">
      <c r="C1675" s="40"/>
      <c r="D1675" s="40"/>
      <c r="E1675" s="40"/>
      <c r="F1675" s="40"/>
      <c r="G1675" s="40"/>
    </row>
    <row r="1676" spans="3:7" ht="15">
      <c r="C1676" s="40"/>
      <c r="D1676" s="40"/>
      <c r="E1676" s="40"/>
      <c r="F1676" s="40"/>
      <c r="G1676" s="40"/>
    </row>
    <row r="1677" spans="3:7" ht="15">
      <c r="C1677" s="40"/>
      <c r="D1677" s="40"/>
      <c r="E1677" s="40"/>
      <c r="F1677" s="40"/>
      <c r="G1677" s="40"/>
    </row>
    <row r="1678" spans="3:7" ht="15">
      <c r="C1678" s="40"/>
      <c r="D1678" s="40"/>
      <c r="E1678" s="40"/>
      <c r="F1678" s="40"/>
      <c r="G1678" s="40"/>
    </row>
    <row r="1679" spans="3:7" ht="15">
      <c r="C1679" s="40"/>
      <c r="D1679" s="40"/>
      <c r="E1679" s="40"/>
      <c r="F1679" s="40"/>
      <c r="G1679" s="40"/>
    </row>
    <row r="1680" spans="3:7" ht="15">
      <c r="C1680" s="40"/>
      <c r="D1680" s="40"/>
      <c r="E1680" s="40"/>
      <c r="F1680" s="40"/>
      <c r="G1680" s="40"/>
    </row>
    <row r="1681" spans="3:7" ht="15">
      <c r="C1681" s="40"/>
      <c r="D1681" s="40"/>
      <c r="E1681" s="40"/>
      <c r="F1681" s="40"/>
      <c r="G1681" s="40"/>
    </row>
    <row r="1682" spans="3:7" ht="15">
      <c r="C1682" s="40"/>
      <c r="D1682" s="40"/>
      <c r="E1682" s="40"/>
      <c r="F1682" s="40"/>
      <c r="G1682" s="40"/>
    </row>
    <row r="1683" spans="3:7" ht="15">
      <c r="C1683" s="40"/>
      <c r="D1683" s="40"/>
      <c r="E1683" s="40"/>
      <c r="F1683" s="40"/>
      <c r="G1683" s="40"/>
    </row>
    <row r="1684" spans="3:7" ht="15">
      <c r="C1684" s="40"/>
      <c r="D1684" s="40"/>
      <c r="E1684" s="40"/>
      <c r="F1684" s="40"/>
      <c r="G1684" s="40"/>
    </row>
    <row r="1685" spans="3:7" ht="15">
      <c r="C1685" s="40"/>
      <c r="D1685" s="40"/>
      <c r="E1685" s="40"/>
      <c r="F1685" s="40"/>
      <c r="G1685" s="40"/>
    </row>
    <row r="1686" spans="3:7" ht="15">
      <c r="C1686" s="40"/>
      <c r="D1686" s="40"/>
      <c r="E1686" s="40"/>
      <c r="F1686" s="40"/>
      <c r="G1686" s="40"/>
    </row>
    <row r="1687" spans="3:7" ht="15">
      <c r="C1687" s="40"/>
      <c r="D1687" s="40"/>
      <c r="E1687" s="40"/>
      <c r="F1687" s="40"/>
      <c r="G1687" s="40"/>
    </row>
    <row r="1688" spans="3:7" ht="15">
      <c r="C1688" s="40"/>
      <c r="D1688" s="40"/>
      <c r="E1688" s="40"/>
      <c r="F1688" s="40"/>
      <c r="G1688" s="40"/>
    </row>
    <row r="1689" spans="3:7" ht="15">
      <c r="C1689" s="40"/>
      <c r="D1689" s="40"/>
      <c r="E1689" s="40"/>
      <c r="F1689" s="40"/>
      <c r="G1689" s="40"/>
    </row>
    <row r="1690" spans="3:7" ht="15">
      <c r="C1690" s="40"/>
      <c r="D1690" s="40"/>
      <c r="E1690" s="40"/>
      <c r="F1690" s="40"/>
      <c r="G1690" s="40"/>
    </row>
    <row r="1691" spans="3:7" ht="15">
      <c r="C1691" s="40"/>
      <c r="D1691" s="40"/>
      <c r="E1691" s="40"/>
      <c r="F1691" s="40"/>
      <c r="G1691" s="40"/>
    </row>
    <row r="1692" spans="3:7" ht="15">
      <c r="C1692" s="40"/>
      <c r="D1692" s="40"/>
      <c r="E1692" s="40"/>
      <c r="F1692" s="40"/>
      <c r="G1692" s="40"/>
    </row>
    <row r="1693" spans="3:7" ht="15">
      <c r="C1693" s="40"/>
      <c r="D1693" s="40"/>
      <c r="E1693" s="40"/>
      <c r="F1693" s="40"/>
      <c r="G1693" s="40"/>
    </row>
    <row r="1694" spans="3:7" ht="15">
      <c r="C1694" s="40"/>
      <c r="D1694" s="40"/>
      <c r="E1694" s="40"/>
      <c r="F1694" s="40"/>
      <c r="G1694" s="40"/>
    </row>
    <row r="1695" spans="3:7" ht="15">
      <c r="C1695" s="40"/>
      <c r="D1695" s="40"/>
      <c r="E1695" s="40"/>
      <c r="F1695" s="40"/>
      <c r="G1695" s="40"/>
    </row>
    <row r="1696" spans="3:7" ht="15">
      <c r="C1696" s="40"/>
      <c r="D1696" s="40"/>
      <c r="E1696" s="40"/>
      <c r="F1696" s="40"/>
      <c r="G1696" s="40"/>
    </row>
    <row r="1697" spans="3:7" ht="15">
      <c r="C1697" s="40"/>
      <c r="D1697" s="40"/>
      <c r="E1697" s="40"/>
      <c r="F1697" s="40"/>
      <c r="G1697" s="40"/>
    </row>
    <row r="1698" spans="3:7" ht="15">
      <c r="C1698" s="40"/>
      <c r="D1698" s="40"/>
      <c r="E1698" s="40"/>
      <c r="F1698" s="40"/>
      <c r="G1698" s="40"/>
    </row>
    <row r="1699" spans="3:7" ht="15">
      <c r="C1699" s="40"/>
      <c r="D1699" s="40"/>
      <c r="E1699" s="40"/>
      <c r="F1699" s="40"/>
      <c r="G1699" s="40"/>
    </row>
    <row r="1700" spans="3:7" ht="15">
      <c r="C1700" s="40"/>
      <c r="D1700" s="40"/>
      <c r="E1700" s="40"/>
      <c r="F1700" s="40"/>
      <c r="G1700" s="40"/>
    </row>
    <row r="1701" spans="3:7" ht="15">
      <c r="C1701" s="40"/>
      <c r="D1701" s="40"/>
      <c r="E1701" s="40"/>
      <c r="F1701" s="40"/>
      <c r="G1701" s="40"/>
    </row>
    <row r="1702" spans="3:7" ht="15">
      <c r="C1702" s="40"/>
      <c r="D1702" s="40"/>
      <c r="E1702" s="40"/>
      <c r="F1702" s="40"/>
      <c r="G1702" s="40"/>
    </row>
    <row r="1703" spans="3:7" ht="15">
      <c r="C1703" s="40"/>
      <c r="D1703" s="40"/>
      <c r="E1703" s="40"/>
      <c r="F1703" s="40"/>
      <c r="G1703" s="40"/>
    </row>
    <row r="1704" spans="3:7" ht="15">
      <c r="C1704" s="40"/>
      <c r="D1704" s="40"/>
      <c r="E1704" s="40"/>
      <c r="F1704" s="40"/>
      <c r="G1704" s="40"/>
    </row>
    <row r="1705" spans="3:7" ht="15">
      <c r="C1705" s="40"/>
      <c r="D1705" s="40"/>
      <c r="E1705" s="40"/>
      <c r="F1705" s="40"/>
      <c r="G1705" s="40"/>
    </row>
    <row r="1706" spans="3:7" ht="15">
      <c r="C1706" s="40"/>
      <c r="D1706" s="40"/>
      <c r="E1706" s="40"/>
      <c r="F1706" s="40"/>
      <c r="G1706" s="40"/>
    </row>
    <row r="1707" spans="3:7" ht="15">
      <c r="C1707" s="40"/>
      <c r="D1707" s="40"/>
      <c r="E1707" s="40"/>
      <c r="F1707" s="40"/>
      <c r="G1707" s="40"/>
    </row>
    <row r="1708" spans="3:7" ht="15">
      <c r="C1708" s="40"/>
      <c r="D1708" s="40"/>
      <c r="E1708" s="40"/>
      <c r="F1708" s="40"/>
      <c r="G1708" s="40"/>
    </row>
    <row r="1709" spans="3:7" ht="15">
      <c r="C1709" s="40"/>
      <c r="D1709" s="40"/>
      <c r="E1709" s="40"/>
      <c r="F1709" s="40"/>
      <c r="G1709" s="40"/>
    </row>
    <row r="1710" spans="3:7" ht="15">
      <c r="C1710" s="40"/>
      <c r="D1710" s="40"/>
      <c r="E1710" s="40"/>
      <c r="F1710" s="40"/>
      <c r="G1710" s="40"/>
    </row>
    <row r="1711" spans="3:7" ht="15">
      <c r="C1711" s="40"/>
      <c r="D1711" s="40"/>
      <c r="E1711" s="40"/>
      <c r="F1711" s="40"/>
      <c r="G1711" s="40"/>
    </row>
    <row r="1712" spans="3:7" ht="15">
      <c r="C1712" s="40"/>
      <c r="D1712" s="40"/>
      <c r="E1712" s="40"/>
      <c r="F1712" s="40"/>
      <c r="G1712" s="40"/>
    </row>
    <row r="1713" spans="3:7" ht="15">
      <c r="C1713" s="40"/>
      <c r="D1713" s="40"/>
      <c r="E1713" s="40"/>
      <c r="F1713" s="40"/>
      <c r="G1713" s="40"/>
    </row>
    <row r="1714" spans="3:7" ht="15">
      <c r="C1714" s="40"/>
      <c r="D1714" s="40"/>
      <c r="E1714" s="40"/>
      <c r="F1714" s="40"/>
      <c r="G1714" s="40"/>
    </row>
    <row r="1715" spans="3:7" ht="15">
      <c r="C1715" s="40"/>
      <c r="D1715" s="40"/>
      <c r="E1715" s="40"/>
      <c r="F1715" s="40"/>
      <c r="G1715" s="40"/>
    </row>
    <row r="1716" spans="3:7" ht="15">
      <c r="C1716" s="40"/>
      <c r="D1716" s="40"/>
      <c r="E1716" s="40"/>
      <c r="F1716" s="40"/>
      <c r="G1716" s="40"/>
    </row>
    <row r="1717" spans="3:7" ht="15">
      <c r="C1717" s="40"/>
      <c r="D1717" s="40"/>
      <c r="E1717" s="40"/>
      <c r="F1717" s="40"/>
      <c r="G1717" s="40"/>
    </row>
    <row r="1718" spans="3:7" ht="15">
      <c r="C1718" s="40"/>
      <c r="D1718" s="40"/>
      <c r="E1718" s="40"/>
      <c r="F1718" s="40"/>
      <c r="G1718" s="40"/>
    </row>
    <row r="1719" spans="3:7" ht="15">
      <c r="C1719" s="40"/>
      <c r="D1719" s="40"/>
      <c r="E1719" s="40"/>
      <c r="F1719" s="40"/>
      <c r="G1719" s="40"/>
    </row>
    <row r="1720" spans="3:7" ht="15">
      <c r="C1720" s="40"/>
      <c r="D1720" s="40"/>
      <c r="E1720" s="40"/>
      <c r="F1720" s="40"/>
      <c r="G1720" s="40"/>
    </row>
    <row r="1721" spans="3:7" ht="15">
      <c r="C1721" s="40"/>
      <c r="D1721" s="40"/>
      <c r="E1721" s="40"/>
      <c r="F1721" s="40"/>
      <c r="G1721" s="40"/>
    </row>
    <row r="1722" spans="3:7" ht="15">
      <c r="C1722" s="40"/>
      <c r="D1722" s="40"/>
      <c r="E1722" s="40"/>
      <c r="F1722" s="40"/>
      <c r="G1722" s="40"/>
    </row>
    <row r="1723" spans="3:7" ht="15">
      <c r="C1723" s="40"/>
      <c r="D1723" s="40"/>
      <c r="E1723" s="40"/>
      <c r="F1723" s="40"/>
      <c r="G1723" s="40"/>
    </row>
    <row r="1724" spans="3:7" ht="15">
      <c r="C1724" s="40"/>
      <c r="D1724" s="40"/>
      <c r="E1724" s="40"/>
      <c r="F1724" s="40"/>
      <c r="G1724" s="40"/>
    </row>
    <row r="1725" spans="3:7" ht="15">
      <c r="C1725" s="40"/>
      <c r="D1725" s="40"/>
      <c r="E1725" s="40"/>
      <c r="F1725" s="40"/>
      <c r="G1725" s="40"/>
    </row>
    <row r="1726" spans="3:7" ht="15">
      <c r="C1726" s="40"/>
      <c r="D1726" s="40"/>
      <c r="E1726" s="40"/>
      <c r="F1726" s="40"/>
      <c r="G1726" s="40"/>
    </row>
    <row r="1727" spans="3:7" ht="15">
      <c r="C1727" s="40"/>
      <c r="D1727" s="40"/>
      <c r="E1727" s="40"/>
      <c r="F1727" s="40"/>
      <c r="G1727" s="40"/>
    </row>
    <row r="1728" spans="3:7" ht="15">
      <c r="C1728" s="40"/>
      <c r="D1728" s="40"/>
      <c r="E1728" s="40"/>
      <c r="F1728" s="40"/>
      <c r="G1728" s="40"/>
    </row>
    <row r="1729" spans="3:7" ht="15">
      <c r="C1729" s="40"/>
      <c r="D1729" s="40"/>
      <c r="E1729" s="40"/>
      <c r="F1729" s="40"/>
      <c r="G1729" s="40"/>
    </row>
    <row r="1730" spans="3:7" ht="15">
      <c r="C1730" s="40"/>
      <c r="D1730" s="40"/>
      <c r="E1730" s="40"/>
      <c r="F1730" s="40"/>
      <c r="G1730" s="40"/>
    </row>
    <row r="1731" spans="3:7" ht="15">
      <c r="C1731" s="40"/>
      <c r="D1731" s="40"/>
      <c r="E1731" s="40"/>
      <c r="F1731" s="40"/>
      <c r="G1731" s="40"/>
    </row>
    <row r="1732" spans="3:7" ht="15">
      <c r="C1732" s="40"/>
      <c r="D1732" s="40"/>
      <c r="E1732" s="40"/>
      <c r="F1732" s="40"/>
      <c r="G1732" s="40"/>
    </row>
    <row r="1733" spans="3:7" ht="15">
      <c r="C1733" s="40"/>
      <c r="D1733" s="40"/>
      <c r="E1733" s="40"/>
      <c r="F1733" s="40"/>
      <c r="G1733" s="40"/>
    </row>
    <row r="1734" spans="3:7" ht="15">
      <c r="C1734" s="40"/>
      <c r="D1734" s="40"/>
      <c r="E1734" s="40"/>
      <c r="F1734" s="40"/>
      <c r="G1734" s="40"/>
    </row>
    <row r="1735" spans="3:7" ht="15">
      <c r="C1735" s="40"/>
      <c r="D1735" s="40"/>
      <c r="E1735" s="40"/>
      <c r="F1735" s="40"/>
      <c r="G1735" s="40"/>
    </row>
    <row r="1736" spans="3:7" ht="15">
      <c r="C1736" s="40"/>
      <c r="D1736" s="40"/>
      <c r="E1736" s="40"/>
      <c r="F1736" s="40"/>
      <c r="G1736" s="40"/>
    </row>
    <row r="1737" spans="3:7" ht="15">
      <c r="C1737" s="40"/>
      <c r="D1737" s="40"/>
      <c r="E1737" s="40"/>
      <c r="F1737" s="40"/>
      <c r="G1737" s="40"/>
    </row>
    <row r="1738" spans="3:7" ht="15">
      <c r="C1738" s="40"/>
      <c r="D1738" s="40"/>
      <c r="E1738" s="40"/>
      <c r="F1738" s="40"/>
      <c r="G1738" s="40"/>
    </row>
    <row r="1739" spans="3:7" ht="15">
      <c r="C1739" s="40"/>
      <c r="D1739" s="40"/>
      <c r="E1739" s="40"/>
      <c r="F1739" s="40"/>
      <c r="G1739" s="40"/>
    </row>
    <row r="1740" spans="3:7" ht="15">
      <c r="C1740" s="40"/>
      <c r="D1740" s="40"/>
      <c r="E1740" s="40"/>
      <c r="F1740" s="40"/>
      <c r="G1740" s="40"/>
    </row>
    <row r="1741" spans="3:7" ht="15">
      <c r="C1741" s="40"/>
      <c r="D1741" s="40"/>
      <c r="E1741" s="40"/>
      <c r="F1741" s="40"/>
      <c r="G1741" s="40"/>
    </row>
    <row r="1742" spans="3:7" ht="15">
      <c r="C1742" s="40"/>
      <c r="D1742" s="40"/>
      <c r="E1742" s="40"/>
      <c r="F1742" s="40"/>
      <c r="G1742" s="40"/>
    </row>
    <row r="1743" spans="3:7" ht="15">
      <c r="C1743" s="40"/>
      <c r="D1743" s="40"/>
      <c r="E1743" s="40"/>
      <c r="F1743" s="40"/>
      <c r="G1743" s="40"/>
    </row>
    <row r="1744" spans="3:7" ht="15">
      <c r="C1744" s="40"/>
      <c r="D1744" s="40"/>
      <c r="E1744" s="40"/>
      <c r="F1744" s="40"/>
      <c r="G1744" s="40"/>
    </row>
    <row r="1745" spans="3:7" ht="15">
      <c r="C1745" s="40"/>
      <c r="D1745" s="40"/>
      <c r="E1745" s="40"/>
      <c r="F1745" s="40"/>
      <c r="G1745" s="40"/>
    </row>
    <row r="1746" spans="3:7" ht="15">
      <c r="C1746" s="40"/>
      <c r="D1746" s="40"/>
      <c r="E1746" s="40"/>
      <c r="F1746" s="40"/>
      <c r="G1746" s="40"/>
    </row>
    <row r="1747" spans="3:7" ht="15">
      <c r="C1747" s="40"/>
      <c r="D1747" s="40"/>
      <c r="E1747" s="40"/>
      <c r="F1747" s="40"/>
      <c r="G1747" s="40"/>
    </row>
    <row r="1748" spans="3:7" ht="15">
      <c r="C1748" s="40"/>
      <c r="D1748" s="40"/>
      <c r="E1748" s="40"/>
      <c r="F1748" s="40"/>
      <c r="G1748" s="40"/>
    </row>
    <row r="1749" spans="3:7" ht="15">
      <c r="C1749" s="40"/>
      <c r="D1749" s="40"/>
      <c r="E1749" s="40"/>
      <c r="F1749" s="40"/>
      <c r="G1749" s="40"/>
    </row>
    <row r="1750" spans="3:7" ht="15">
      <c r="C1750" s="40"/>
      <c r="D1750" s="40"/>
      <c r="E1750" s="40"/>
      <c r="F1750" s="40"/>
      <c r="G1750" s="40"/>
    </row>
    <row r="1751" spans="3:7" ht="15">
      <c r="C1751" s="40"/>
      <c r="D1751" s="40"/>
      <c r="E1751" s="40"/>
      <c r="F1751" s="40"/>
      <c r="G1751" s="40"/>
    </row>
    <row r="1752" spans="3:7" ht="15">
      <c r="C1752" s="40"/>
      <c r="D1752" s="40"/>
      <c r="E1752" s="40"/>
      <c r="F1752" s="40"/>
      <c r="G1752" s="40"/>
    </row>
    <row r="1753" spans="3:7" ht="15">
      <c r="C1753" s="40"/>
      <c r="D1753" s="40"/>
      <c r="E1753" s="40"/>
      <c r="F1753" s="40"/>
      <c r="G1753" s="40"/>
    </row>
    <row r="1754" spans="3:7" ht="15">
      <c r="C1754" s="40"/>
      <c r="D1754" s="40"/>
      <c r="E1754" s="40"/>
      <c r="F1754" s="40"/>
      <c r="G1754" s="40"/>
    </row>
    <row r="1755" spans="3:7" ht="15">
      <c r="C1755" s="40"/>
      <c r="D1755" s="40"/>
      <c r="E1755" s="40"/>
      <c r="F1755" s="40"/>
      <c r="G1755" s="40"/>
    </row>
    <row r="1756" spans="3:7" ht="15">
      <c r="C1756" s="40"/>
      <c r="D1756" s="40"/>
      <c r="E1756" s="40"/>
      <c r="F1756" s="40"/>
      <c r="G1756" s="40"/>
    </row>
    <row r="1757" spans="3:7" ht="15">
      <c r="C1757" s="40"/>
      <c r="D1757" s="40"/>
      <c r="E1757" s="40"/>
      <c r="F1757" s="40"/>
      <c r="G1757" s="40"/>
    </row>
    <row r="1758" spans="3:7" ht="15">
      <c r="C1758" s="40"/>
      <c r="D1758" s="40"/>
      <c r="E1758" s="40"/>
      <c r="F1758" s="40"/>
      <c r="G1758" s="40"/>
    </row>
    <row r="1759" spans="3:7" ht="15">
      <c r="C1759" s="40"/>
      <c r="D1759" s="40"/>
      <c r="E1759" s="40"/>
      <c r="F1759" s="40"/>
      <c r="G1759" s="40"/>
    </row>
    <row r="1760" spans="3:7" ht="15">
      <c r="C1760" s="40"/>
      <c r="D1760" s="40"/>
      <c r="E1760" s="40"/>
      <c r="F1760" s="40"/>
      <c r="G1760" s="40"/>
    </row>
    <row r="1761" spans="3:7" ht="15">
      <c r="C1761" s="40"/>
      <c r="D1761" s="40"/>
      <c r="E1761" s="40"/>
      <c r="F1761" s="40"/>
      <c r="G1761" s="40"/>
    </row>
    <row r="1762" spans="3:7" ht="15">
      <c r="C1762" s="40"/>
      <c r="D1762" s="40"/>
      <c r="E1762" s="40"/>
      <c r="F1762" s="40"/>
      <c r="G1762" s="40"/>
    </row>
    <row r="1763" spans="3:7" ht="15">
      <c r="C1763" s="40"/>
      <c r="D1763" s="40"/>
      <c r="E1763" s="40"/>
      <c r="F1763" s="40"/>
      <c r="G1763" s="40"/>
    </row>
    <row r="1764" spans="3:7" ht="15">
      <c r="C1764" s="40"/>
      <c r="D1764" s="40"/>
      <c r="E1764" s="40"/>
      <c r="F1764" s="40"/>
      <c r="G1764" s="40"/>
    </row>
    <row r="1765" spans="3:7" ht="15">
      <c r="C1765" s="40"/>
      <c r="D1765" s="40"/>
      <c r="E1765" s="40"/>
      <c r="F1765" s="40"/>
      <c r="G1765" s="40"/>
    </row>
    <row r="1766" spans="3:7" ht="15">
      <c r="C1766" s="40"/>
      <c r="D1766" s="40"/>
      <c r="E1766" s="40"/>
      <c r="F1766" s="40"/>
      <c r="G1766" s="40"/>
    </row>
    <row r="1767" spans="3:7" ht="15">
      <c r="C1767" s="40"/>
      <c r="D1767" s="40"/>
      <c r="E1767" s="40"/>
      <c r="F1767" s="40"/>
      <c r="G1767" s="40"/>
    </row>
    <row r="1768" spans="3:7" ht="15">
      <c r="C1768" s="40"/>
      <c r="D1768" s="40"/>
      <c r="E1768" s="40"/>
      <c r="F1768" s="40"/>
      <c r="G1768" s="40"/>
    </row>
    <row r="1769" spans="3:7" ht="15">
      <c r="C1769" s="40"/>
      <c r="D1769" s="40"/>
      <c r="E1769" s="40"/>
      <c r="F1769" s="40"/>
      <c r="G1769" s="40"/>
    </row>
    <row r="1770" spans="3:7" ht="15">
      <c r="C1770" s="40"/>
      <c r="D1770" s="40"/>
      <c r="E1770" s="40"/>
      <c r="F1770" s="40"/>
      <c r="G1770" s="40"/>
    </row>
    <row r="1771" spans="3:7" ht="15">
      <c r="C1771" s="40"/>
      <c r="D1771" s="40"/>
      <c r="E1771" s="40"/>
      <c r="F1771" s="40"/>
      <c r="G1771" s="40"/>
    </row>
    <row r="1772" spans="3:7" ht="15">
      <c r="C1772" s="40"/>
      <c r="D1772" s="40"/>
      <c r="E1772" s="40"/>
      <c r="F1772" s="40"/>
      <c r="G1772" s="40"/>
    </row>
    <row r="1773" spans="3:7" ht="15">
      <c r="C1773" s="40"/>
      <c r="D1773" s="40"/>
      <c r="E1773" s="40"/>
      <c r="F1773" s="40"/>
      <c r="G1773" s="40"/>
    </row>
    <row r="1774" spans="3:7" ht="15">
      <c r="C1774" s="40"/>
      <c r="D1774" s="40"/>
      <c r="E1774" s="40"/>
      <c r="F1774" s="40"/>
      <c r="G1774" s="40"/>
    </row>
    <row r="1775" spans="3:7" ht="15">
      <c r="C1775" s="40"/>
      <c r="D1775" s="40"/>
      <c r="E1775" s="40"/>
      <c r="F1775" s="40"/>
      <c r="G1775" s="40"/>
    </row>
    <row r="1776" spans="3:7" ht="15">
      <c r="C1776" s="40"/>
      <c r="D1776" s="40"/>
      <c r="E1776" s="40"/>
      <c r="F1776" s="40"/>
      <c r="G1776" s="40"/>
    </row>
    <row r="1777" spans="3:7" ht="15">
      <c r="C1777" s="40"/>
      <c r="D1777" s="40"/>
      <c r="E1777" s="40"/>
      <c r="F1777" s="40"/>
      <c r="G1777" s="40"/>
    </row>
    <row r="1778" spans="3:7" ht="15">
      <c r="C1778" s="40"/>
      <c r="D1778" s="40"/>
      <c r="E1778" s="40"/>
      <c r="F1778" s="40"/>
      <c r="G1778" s="40"/>
    </row>
    <row r="1779" spans="3:7" ht="15">
      <c r="C1779" s="40"/>
      <c r="D1779" s="40"/>
      <c r="E1779" s="40"/>
      <c r="F1779" s="40"/>
      <c r="G1779" s="40"/>
    </row>
    <row r="1780" spans="3:7" ht="15">
      <c r="C1780" s="40"/>
      <c r="D1780" s="40"/>
      <c r="E1780" s="40"/>
      <c r="F1780" s="40"/>
      <c r="G1780" s="40"/>
    </row>
    <row r="1781" spans="3:7" ht="15">
      <c r="C1781" s="40"/>
      <c r="D1781" s="40"/>
      <c r="E1781" s="40"/>
      <c r="F1781" s="40"/>
      <c r="G1781" s="40"/>
    </row>
    <row r="1782" spans="3:7" ht="15">
      <c r="C1782" s="40"/>
      <c r="D1782" s="40"/>
      <c r="E1782" s="40"/>
      <c r="F1782" s="40"/>
      <c r="G1782" s="40"/>
    </row>
    <row r="1783" spans="3:7" ht="15">
      <c r="C1783" s="40"/>
      <c r="D1783" s="40"/>
      <c r="E1783" s="40"/>
      <c r="F1783" s="40"/>
      <c r="G1783" s="40"/>
    </row>
    <row r="1784" spans="3:7" ht="15">
      <c r="C1784" s="40"/>
      <c r="D1784" s="40"/>
      <c r="E1784" s="40"/>
      <c r="F1784" s="40"/>
      <c r="G1784" s="40"/>
    </row>
    <row r="1785" spans="3:7" ht="15">
      <c r="C1785" s="40"/>
      <c r="D1785" s="40"/>
      <c r="E1785" s="40"/>
      <c r="F1785" s="40"/>
      <c r="G1785" s="40"/>
    </row>
    <row r="1786" spans="3:7" ht="15">
      <c r="C1786" s="40"/>
      <c r="D1786" s="40"/>
      <c r="E1786" s="40"/>
      <c r="F1786" s="40"/>
      <c r="G1786" s="40"/>
    </row>
    <row r="1787" spans="3:7" ht="15">
      <c r="C1787" s="40"/>
      <c r="D1787" s="40"/>
      <c r="E1787" s="40"/>
      <c r="F1787" s="40"/>
      <c r="G1787" s="40"/>
    </row>
    <row r="1788" spans="3:7" ht="15">
      <c r="C1788" s="40"/>
      <c r="D1788" s="40"/>
      <c r="E1788" s="40"/>
      <c r="F1788" s="40"/>
      <c r="G1788" s="40"/>
    </row>
    <row r="1789" spans="3:7" ht="15">
      <c r="C1789" s="40"/>
      <c r="D1789" s="40"/>
      <c r="E1789" s="40"/>
      <c r="F1789" s="40"/>
      <c r="G1789" s="40"/>
    </row>
    <row r="1790" spans="3:7" ht="15">
      <c r="C1790" s="40"/>
      <c r="D1790" s="40"/>
      <c r="E1790" s="40"/>
      <c r="F1790" s="40"/>
      <c r="G1790" s="40"/>
    </row>
    <row r="1791" spans="3:7" ht="15">
      <c r="C1791" s="40"/>
      <c r="D1791" s="40"/>
      <c r="E1791" s="40"/>
      <c r="F1791" s="40"/>
      <c r="G1791" s="40"/>
    </row>
    <row r="1792" spans="3:7" ht="15">
      <c r="C1792" s="40"/>
      <c r="D1792" s="40"/>
      <c r="E1792" s="40"/>
      <c r="F1792" s="40"/>
      <c r="G1792" s="40"/>
    </row>
    <row r="1793" spans="3:7" ht="15">
      <c r="C1793" s="40"/>
      <c r="D1793" s="40"/>
      <c r="E1793" s="40"/>
      <c r="F1793" s="40"/>
      <c r="G1793" s="40"/>
    </row>
    <row r="1794" spans="3:7" ht="15">
      <c r="C1794" s="40"/>
      <c r="D1794" s="40"/>
      <c r="E1794" s="40"/>
      <c r="F1794" s="40"/>
      <c r="G1794" s="40"/>
    </row>
    <row r="1795" spans="3:7" ht="15">
      <c r="C1795" s="40"/>
      <c r="D1795" s="40"/>
      <c r="E1795" s="40"/>
      <c r="F1795" s="40"/>
      <c r="G1795" s="40"/>
    </row>
    <row r="1796" spans="3:7" ht="15">
      <c r="C1796" s="40"/>
      <c r="D1796" s="40"/>
      <c r="E1796" s="40"/>
      <c r="F1796" s="40"/>
      <c r="G1796" s="40"/>
    </row>
    <row r="1797" spans="3:7" ht="15">
      <c r="C1797" s="40"/>
      <c r="D1797" s="40"/>
      <c r="E1797" s="40"/>
      <c r="F1797" s="40"/>
      <c r="G1797" s="40"/>
    </row>
    <row r="1798" spans="3:7" ht="15">
      <c r="C1798" s="40"/>
      <c r="D1798" s="40"/>
      <c r="E1798" s="40"/>
      <c r="F1798" s="40"/>
      <c r="G1798" s="40"/>
    </row>
    <row r="1799" spans="3:7" ht="15">
      <c r="C1799" s="40"/>
      <c r="D1799" s="40"/>
      <c r="E1799" s="40"/>
      <c r="F1799" s="40"/>
      <c r="G1799" s="40"/>
    </row>
    <row r="1800" spans="3:7" ht="15">
      <c r="C1800" s="40"/>
      <c r="D1800" s="40"/>
      <c r="E1800" s="40"/>
      <c r="F1800" s="40"/>
      <c r="G1800" s="40"/>
    </row>
    <row r="1801" spans="3:7" ht="15">
      <c r="C1801" s="40"/>
      <c r="D1801" s="40"/>
      <c r="E1801" s="40"/>
      <c r="F1801" s="40"/>
      <c r="G1801" s="40"/>
    </row>
    <row r="1802" spans="3:7" ht="15">
      <c r="C1802" s="40"/>
      <c r="D1802" s="40"/>
      <c r="E1802" s="40"/>
      <c r="F1802" s="40"/>
      <c r="G1802" s="40"/>
    </row>
    <row r="1803" spans="3:7" ht="15">
      <c r="C1803" s="40"/>
      <c r="D1803" s="40"/>
      <c r="E1803" s="40"/>
      <c r="F1803" s="40"/>
      <c r="G1803" s="40"/>
    </row>
    <row r="1804" spans="3:7" ht="15">
      <c r="C1804" s="40"/>
      <c r="D1804" s="40"/>
      <c r="E1804" s="40"/>
      <c r="F1804" s="40"/>
      <c r="G1804" s="40"/>
    </row>
    <row r="1805" spans="3:7" ht="15">
      <c r="C1805" s="40"/>
      <c r="D1805" s="40"/>
      <c r="E1805" s="40"/>
      <c r="F1805" s="40"/>
      <c r="G1805" s="40"/>
    </row>
    <row r="1806" spans="3:7" ht="15">
      <c r="C1806" s="40"/>
      <c r="D1806" s="40"/>
      <c r="E1806" s="40"/>
      <c r="F1806" s="40"/>
      <c r="G1806" s="40"/>
    </row>
    <row r="1807" spans="3:7" ht="15">
      <c r="C1807" s="40"/>
      <c r="D1807" s="40"/>
      <c r="E1807" s="40"/>
      <c r="F1807" s="40"/>
      <c r="G1807" s="40"/>
    </row>
    <row r="1808" spans="3:7" ht="15">
      <c r="C1808" s="40"/>
      <c r="D1808" s="40"/>
      <c r="E1808" s="40"/>
      <c r="F1808" s="40"/>
      <c r="G1808" s="40"/>
    </row>
    <row r="1809" spans="3:7" ht="15">
      <c r="C1809" s="40"/>
      <c r="D1809" s="40"/>
      <c r="E1809" s="40"/>
      <c r="F1809" s="40"/>
      <c r="G1809" s="40"/>
    </row>
    <row r="1810" spans="3:7" ht="15">
      <c r="C1810" s="40"/>
      <c r="D1810" s="40"/>
      <c r="E1810" s="40"/>
      <c r="F1810" s="40"/>
      <c r="G1810" s="40"/>
    </row>
    <row r="1811" spans="3:7" ht="15">
      <c r="C1811" s="40"/>
      <c r="D1811" s="40"/>
      <c r="E1811" s="40"/>
      <c r="F1811" s="40"/>
      <c r="G1811" s="40"/>
    </row>
    <row r="1812" spans="3:7" ht="15">
      <c r="C1812" s="40"/>
      <c r="D1812" s="40"/>
      <c r="E1812" s="40"/>
      <c r="F1812" s="40"/>
      <c r="G1812" s="40"/>
    </row>
    <row r="1813" spans="3:7" ht="15">
      <c r="C1813" s="40"/>
      <c r="D1813" s="40"/>
      <c r="E1813" s="40"/>
      <c r="F1813" s="40"/>
      <c r="G1813" s="40"/>
    </row>
    <row r="1814" spans="3:7" ht="15">
      <c r="C1814" s="40"/>
      <c r="D1814" s="40"/>
      <c r="E1814" s="40"/>
      <c r="F1814" s="40"/>
      <c r="G1814" s="40"/>
    </row>
    <row r="1815" spans="3:7" ht="15">
      <c r="C1815" s="40"/>
      <c r="D1815" s="40"/>
      <c r="E1815" s="40"/>
      <c r="F1815" s="40"/>
      <c r="G1815" s="40"/>
    </row>
    <row r="1816" spans="3:7" ht="15">
      <c r="C1816" s="40"/>
      <c r="D1816" s="40"/>
      <c r="E1816" s="40"/>
      <c r="F1816" s="40"/>
      <c r="G1816" s="40"/>
    </row>
    <row r="1817" spans="3:7" ht="15">
      <c r="C1817" s="40"/>
      <c r="D1817" s="40"/>
      <c r="E1817" s="40"/>
      <c r="F1817" s="40"/>
      <c r="G1817" s="40"/>
    </row>
    <row r="1818" spans="3:7" ht="15">
      <c r="C1818" s="40"/>
      <c r="D1818" s="40"/>
      <c r="E1818" s="40"/>
      <c r="F1818" s="40"/>
      <c r="G1818" s="40"/>
    </row>
    <row r="1819" spans="3:7" ht="15">
      <c r="C1819" s="40"/>
      <c r="D1819" s="40"/>
      <c r="E1819" s="40"/>
      <c r="F1819" s="40"/>
      <c r="G1819" s="40"/>
    </row>
    <row r="1820" spans="3:7" ht="15">
      <c r="C1820" s="40"/>
      <c r="D1820" s="40"/>
      <c r="E1820" s="40"/>
      <c r="F1820" s="40"/>
      <c r="G1820" s="40"/>
    </row>
    <row r="1821" spans="3:7" ht="15">
      <c r="C1821" s="40"/>
      <c r="D1821" s="40"/>
      <c r="E1821" s="40"/>
      <c r="F1821" s="40"/>
      <c r="G1821" s="40"/>
    </row>
    <row r="1822" spans="3:7" ht="15">
      <c r="C1822" s="40"/>
      <c r="D1822" s="40"/>
      <c r="E1822" s="40"/>
      <c r="F1822" s="40"/>
      <c r="G1822" s="40"/>
    </row>
    <row r="1823" spans="3:7" ht="15">
      <c r="C1823" s="40"/>
      <c r="D1823" s="40"/>
      <c r="E1823" s="40"/>
      <c r="F1823" s="40"/>
      <c r="G1823" s="40"/>
    </row>
    <row r="1824" spans="3:7" ht="15">
      <c r="C1824" s="40"/>
      <c r="D1824" s="40"/>
      <c r="E1824" s="40"/>
      <c r="F1824" s="40"/>
      <c r="G1824" s="40"/>
    </row>
    <row r="1825" spans="3:7" ht="15">
      <c r="C1825" s="40"/>
      <c r="D1825" s="40"/>
      <c r="E1825" s="40"/>
      <c r="F1825" s="40"/>
      <c r="G1825" s="40"/>
    </row>
    <row r="1826" spans="3:7" ht="15">
      <c r="C1826" s="40"/>
      <c r="D1826" s="40"/>
      <c r="E1826" s="40"/>
      <c r="F1826" s="40"/>
      <c r="G1826" s="40"/>
    </row>
    <row r="1827" spans="3:7" ht="15">
      <c r="C1827" s="40"/>
      <c r="D1827" s="40"/>
      <c r="E1827" s="40"/>
      <c r="F1827" s="40"/>
      <c r="G1827" s="40"/>
    </row>
    <row r="1828" spans="3:7" ht="15">
      <c r="C1828" s="40"/>
      <c r="D1828" s="40"/>
      <c r="E1828" s="40"/>
      <c r="F1828" s="40"/>
      <c r="G1828" s="40"/>
    </row>
    <row r="1829" spans="3:7" ht="15">
      <c r="C1829" s="40"/>
      <c r="D1829" s="40"/>
      <c r="E1829" s="40"/>
      <c r="F1829" s="40"/>
      <c r="G1829" s="40"/>
    </row>
    <row r="1830" spans="3:7" ht="15">
      <c r="C1830" s="40"/>
      <c r="D1830" s="40"/>
      <c r="E1830" s="40"/>
      <c r="F1830" s="40"/>
      <c r="G1830" s="40"/>
    </row>
    <row r="1831" spans="3:7" ht="15">
      <c r="C1831" s="40"/>
      <c r="D1831" s="40"/>
      <c r="E1831" s="40"/>
      <c r="F1831" s="40"/>
      <c r="G1831" s="40"/>
    </row>
    <row r="1832" spans="3:7" ht="15">
      <c r="C1832" s="40"/>
      <c r="D1832" s="40"/>
      <c r="E1832" s="40"/>
      <c r="F1832" s="40"/>
      <c r="G1832" s="40"/>
    </row>
    <row r="1833" spans="3:7" ht="15">
      <c r="C1833" s="40"/>
      <c r="D1833" s="40"/>
      <c r="E1833" s="40"/>
      <c r="F1833" s="40"/>
      <c r="G1833" s="40"/>
    </row>
    <row r="1834" spans="3:7" ht="15">
      <c r="C1834" s="40"/>
      <c r="D1834" s="40"/>
      <c r="E1834" s="40"/>
      <c r="F1834" s="40"/>
      <c r="G1834" s="40"/>
    </row>
    <row r="1835" spans="3:7" ht="15">
      <c r="C1835" s="40"/>
      <c r="D1835" s="40"/>
      <c r="E1835" s="40"/>
      <c r="F1835" s="40"/>
      <c r="G1835" s="40"/>
    </row>
    <row r="1836" spans="3:7" ht="15">
      <c r="C1836" s="40"/>
      <c r="D1836" s="40"/>
      <c r="E1836" s="40"/>
      <c r="F1836" s="40"/>
      <c r="G1836" s="40"/>
    </row>
    <row r="1837" spans="3:7" ht="15">
      <c r="C1837" s="40"/>
      <c r="D1837" s="40"/>
      <c r="E1837" s="40"/>
      <c r="F1837" s="40"/>
      <c r="G1837" s="40"/>
    </row>
    <row r="1838" spans="3:7" ht="15">
      <c r="C1838" s="40"/>
      <c r="D1838" s="40"/>
      <c r="E1838" s="40"/>
      <c r="F1838" s="40"/>
      <c r="G1838" s="40"/>
    </row>
    <row r="1839" spans="3:7" ht="15">
      <c r="C1839" s="40"/>
      <c r="D1839" s="40"/>
      <c r="E1839" s="40"/>
      <c r="F1839" s="40"/>
      <c r="G1839" s="40"/>
    </row>
    <row r="1840" spans="3:7" ht="15">
      <c r="C1840" s="40"/>
      <c r="D1840" s="40"/>
      <c r="E1840" s="40"/>
      <c r="F1840" s="40"/>
      <c r="G1840" s="40"/>
    </row>
    <row r="1841" spans="3:7" ht="15">
      <c r="C1841" s="40"/>
      <c r="D1841" s="40"/>
      <c r="E1841" s="40"/>
      <c r="F1841" s="40"/>
      <c r="G1841" s="40"/>
    </row>
    <row r="1842" spans="3:7" ht="15">
      <c r="C1842" s="40"/>
      <c r="D1842" s="40"/>
      <c r="E1842" s="40"/>
      <c r="F1842" s="40"/>
      <c r="G1842" s="40"/>
    </row>
    <row r="1843" spans="3:7" ht="15">
      <c r="C1843" s="40"/>
      <c r="D1843" s="40"/>
      <c r="E1843" s="40"/>
      <c r="F1843" s="40"/>
      <c r="G1843" s="40"/>
    </row>
    <row r="1844" spans="3:7" ht="15">
      <c r="C1844" s="40"/>
      <c r="D1844" s="40"/>
      <c r="E1844" s="40"/>
      <c r="F1844" s="40"/>
      <c r="G1844" s="40"/>
    </row>
    <row r="1845" spans="3:7" ht="15">
      <c r="C1845" s="40"/>
      <c r="D1845" s="40"/>
      <c r="E1845" s="40"/>
      <c r="F1845" s="40"/>
      <c r="G1845" s="40"/>
    </row>
    <row r="1846" spans="3:7" ht="15">
      <c r="C1846" s="40"/>
      <c r="D1846" s="40"/>
      <c r="E1846" s="40"/>
      <c r="F1846" s="40"/>
      <c r="G1846" s="40"/>
    </row>
    <row r="1847" spans="3:7" ht="15">
      <c r="C1847" s="40"/>
      <c r="D1847" s="40"/>
      <c r="E1847" s="40"/>
      <c r="F1847" s="40"/>
      <c r="G1847" s="40"/>
    </row>
    <row r="1848" spans="3:7" ht="15">
      <c r="C1848" s="40"/>
      <c r="D1848" s="40"/>
      <c r="E1848" s="40"/>
      <c r="F1848" s="40"/>
      <c r="G1848" s="40"/>
    </row>
    <row r="1849" spans="3:7" ht="15">
      <c r="C1849" s="40"/>
      <c r="D1849" s="40"/>
      <c r="E1849" s="40"/>
      <c r="F1849" s="40"/>
      <c r="G1849" s="40"/>
    </row>
    <row r="1850" spans="3:7" ht="15">
      <c r="C1850" s="40"/>
      <c r="D1850" s="40"/>
      <c r="E1850" s="40"/>
      <c r="F1850" s="40"/>
      <c r="G1850" s="40"/>
    </row>
    <row r="1851" spans="3:7" ht="15">
      <c r="C1851" s="40"/>
      <c r="D1851" s="40"/>
      <c r="E1851" s="40"/>
      <c r="F1851" s="40"/>
      <c r="G1851" s="40"/>
    </row>
    <row r="1852" spans="3:7" ht="15">
      <c r="C1852" s="40"/>
      <c r="D1852" s="40"/>
      <c r="E1852" s="40"/>
      <c r="F1852" s="40"/>
      <c r="G1852" s="40"/>
    </row>
    <row r="1853" spans="3:7" ht="15">
      <c r="C1853" s="40"/>
      <c r="D1853" s="40"/>
      <c r="E1853" s="40"/>
      <c r="F1853" s="40"/>
      <c r="G1853" s="40"/>
    </row>
    <row r="1854" spans="3:7" ht="15">
      <c r="C1854" s="40"/>
      <c r="D1854" s="40"/>
      <c r="E1854" s="40"/>
      <c r="F1854" s="40"/>
      <c r="G1854" s="40"/>
    </row>
    <row r="1855" spans="3:7" ht="15">
      <c r="C1855" s="40"/>
      <c r="D1855" s="40"/>
      <c r="E1855" s="40"/>
      <c r="F1855" s="40"/>
      <c r="G1855" s="40"/>
    </row>
    <row r="1856" spans="3:7" ht="15">
      <c r="C1856" s="40"/>
      <c r="D1856" s="40"/>
      <c r="E1856" s="40"/>
      <c r="F1856" s="40"/>
      <c r="G1856" s="40"/>
    </row>
    <row r="1857" spans="3:7" ht="15">
      <c r="C1857" s="40"/>
      <c r="D1857" s="40"/>
      <c r="E1857" s="40"/>
      <c r="F1857" s="40"/>
      <c r="G1857" s="40"/>
    </row>
    <row r="1858" spans="3:7" ht="15">
      <c r="C1858" s="40"/>
      <c r="D1858" s="40"/>
      <c r="E1858" s="40"/>
      <c r="F1858" s="40"/>
      <c r="G1858" s="40"/>
    </row>
    <row r="1859" spans="3:7" ht="15">
      <c r="C1859" s="40"/>
      <c r="D1859" s="40"/>
      <c r="E1859" s="40"/>
      <c r="F1859" s="40"/>
      <c r="G1859" s="40"/>
    </row>
    <row r="1860" spans="3:7" ht="15">
      <c r="C1860" s="40"/>
      <c r="D1860" s="40"/>
      <c r="E1860" s="40"/>
      <c r="F1860" s="40"/>
      <c r="G1860" s="40"/>
    </row>
    <row r="1861" spans="3:7" ht="15">
      <c r="C1861" s="40"/>
      <c r="D1861" s="40"/>
      <c r="E1861" s="40"/>
      <c r="F1861" s="40"/>
      <c r="G1861" s="40"/>
    </row>
    <row r="1862" spans="3:7" ht="15">
      <c r="C1862" s="40"/>
      <c r="D1862" s="40"/>
      <c r="E1862" s="40"/>
      <c r="F1862" s="40"/>
      <c r="G1862" s="40"/>
    </row>
    <row r="1863" spans="3:7" ht="15">
      <c r="C1863" s="40"/>
      <c r="D1863" s="40"/>
      <c r="E1863" s="40"/>
      <c r="F1863" s="40"/>
      <c r="G1863" s="40"/>
    </row>
    <row r="1864" spans="3:7" ht="15">
      <c r="C1864" s="40"/>
      <c r="D1864" s="40"/>
      <c r="E1864" s="40"/>
      <c r="F1864" s="40"/>
      <c r="G1864" s="40"/>
    </row>
    <row r="1865" spans="3:7" ht="15">
      <c r="C1865" s="40"/>
      <c r="D1865" s="40"/>
      <c r="E1865" s="40"/>
      <c r="F1865" s="40"/>
      <c r="G1865" s="40"/>
    </row>
    <row r="1866" spans="3:7" ht="15">
      <c r="C1866" s="40"/>
      <c r="D1866" s="40"/>
      <c r="E1866" s="40"/>
      <c r="F1866" s="40"/>
      <c r="G1866" s="40"/>
    </row>
    <row r="1867" spans="3:7" ht="15">
      <c r="C1867" s="40"/>
      <c r="D1867" s="40"/>
      <c r="E1867" s="40"/>
      <c r="F1867" s="40"/>
      <c r="G1867" s="40"/>
    </row>
    <row r="1868" spans="3:7" ht="15">
      <c r="C1868" s="40"/>
      <c r="D1868" s="40"/>
      <c r="E1868" s="40"/>
      <c r="F1868" s="40"/>
      <c r="G1868" s="40"/>
    </row>
    <row r="1869" spans="3:7" ht="15">
      <c r="C1869" s="40"/>
      <c r="D1869" s="40"/>
      <c r="E1869" s="40"/>
      <c r="F1869" s="40"/>
      <c r="G1869" s="40"/>
    </row>
    <row r="1870" spans="3:7" ht="15">
      <c r="C1870" s="40"/>
      <c r="D1870" s="40"/>
      <c r="E1870" s="40"/>
      <c r="F1870" s="40"/>
      <c r="G1870" s="40"/>
    </row>
    <row r="1871" spans="3:7" ht="15">
      <c r="C1871" s="40"/>
      <c r="D1871" s="40"/>
      <c r="E1871" s="40"/>
      <c r="F1871" s="40"/>
      <c r="G1871" s="40"/>
    </row>
    <row r="1872" spans="3:7" ht="15">
      <c r="C1872" s="40"/>
      <c r="D1872" s="40"/>
      <c r="E1872" s="40"/>
      <c r="F1872" s="40"/>
      <c r="G1872" s="40"/>
    </row>
    <row r="1873" spans="3:7" ht="15">
      <c r="C1873" s="40"/>
      <c r="D1873" s="40"/>
      <c r="E1873" s="40"/>
      <c r="F1873" s="40"/>
      <c r="G1873" s="40"/>
    </row>
    <row r="1874" spans="3:7" ht="15">
      <c r="C1874" s="40"/>
      <c r="D1874" s="40"/>
      <c r="E1874" s="40"/>
      <c r="F1874" s="40"/>
      <c r="G1874" s="40"/>
    </row>
    <row r="1875" spans="3:7" ht="15">
      <c r="C1875" s="40"/>
      <c r="D1875" s="40"/>
      <c r="E1875" s="40"/>
      <c r="F1875" s="40"/>
      <c r="G1875" s="40"/>
    </row>
    <row r="1876" spans="3:7" ht="15">
      <c r="C1876" s="40"/>
      <c r="D1876" s="40"/>
      <c r="E1876" s="40"/>
      <c r="F1876" s="40"/>
      <c r="G1876" s="40"/>
    </row>
    <row r="1877" spans="3:7" ht="15">
      <c r="C1877" s="40"/>
      <c r="D1877" s="40"/>
      <c r="E1877" s="40"/>
      <c r="F1877" s="40"/>
      <c r="G1877" s="40"/>
    </row>
    <row r="1878" spans="3:7" ht="15">
      <c r="C1878" s="40"/>
      <c r="D1878" s="40"/>
      <c r="E1878" s="40"/>
      <c r="F1878" s="40"/>
      <c r="G1878" s="40"/>
    </row>
    <row r="1879" spans="3:7" ht="15">
      <c r="C1879" s="40"/>
      <c r="D1879" s="40"/>
      <c r="E1879" s="40"/>
      <c r="F1879" s="40"/>
      <c r="G1879" s="40"/>
    </row>
    <row r="1880" spans="3:7" ht="15">
      <c r="C1880" s="40"/>
      <c r="D1880" s="40"/>
      <c r="E1880" s="40"/>
      <c r="F1880" s="40"/>
      <c r="G1880" s="40"/>
    </row>
    <row r="1881" spans="3:7" ht="15">
      <c r="C1881" s="40"/>
      <c r="D1881" s="40"/>
      <c r="E1881" s="40"/>
      <c r="F1881" s="40"/>
      <c r="G1881" s="40"/>
    </row>
    <row r="1882" spans="3:7" ht="15">
      <c r="C1882" s="40"/>
      <c r="D1882" s="40"/>
      <c r="E1882" s="40"/>
      <c r="F1882" s="40"/>
      <c r="G1882" s="40"/>
    </row>
    <row r="1883" spans="3:7" ht="15">
      <c r="C1883" s="40"/>
      <c r="D1883" s="40"/>
      <c r="E1883" s="40"/>
      <c r="F1883" s="40"/>
      <c r="G1883" s="40"/>
    </row>
    <row r="1884" spans="3:7" ht="15">
      <c r="C1884" s="40"/>
      <c r="D1884" s="40"/>
      <c r="E1884" s="40"/>
      <c r="F1884" s="40"/>
      <c r="G1884" s="40"/>
    </row>
    <row r="1885" spans="3:7" ht="15">
      <c r="C1885" s="40"/>
      <c r="D1885" s="40"/>
      <c r="E1885" s="40"/>
      <c r="F1885" s="40"/>
      <c r="G1885" s="40"/>
    </row>
    <row r="1886" spans="3:7" ht="15">
      <c r="C1886" s="40"/>
      <c r="D1886" s="40"/>
      <c r="E1886" s="40"/>
      <c r="F1886" s="40"/>
      <c r="G1886" s="40"/>
    </row>
    <row r="1887" spans="3:7" ht="15">
      <c r="C1887" s="40"/>
      <c r="D1887" s="40"/>
      <c r="E1887" s="40"/>
      <c r="F1887" s="40"/>
      <c r="G1887" s="40"/>
    </row>
    <row r="1888" spans="3:7" ht="15">
      <c r="C1888" s="40"/>
      <c r="D1888" s="40"/>
      <c r="E1888" s="40"/>
      <c r="F1888" s="40"/>
      <c r="G1888" s="40"/>
    </row>
    <row r="1889" spans="3:7" ht="15">
      <c r="C1889" s="40"/>
      <c r="D1889" s="40"/>
      <c r="E1889" s="40"/>
      <c r="F1889" s="40"/>
      <c r="G1889" s="40"/>
    </row>
    <row r="1890" spans="3:7" ht="15">
      <c r="C1890" s="40"/>
      <c r="D1890" s="40"/>
      <c r="E1890" s="40"/>
      <c r="F1890" s="40"/>
      <c r="G1890" s="40"/>
    </row>
    <row r="1891" spans="3:7" ht="15">
      <c r="C1891" s="40"/>
      <c r="D1891" s="40"/>
      <c r="E1891" s="40"/>
      <c r="F1891" s="40"/>
      <c r="G1891" s="40"/>
    </row>
    <row r="1892" spans="3:7" ht="15">
      <c r="C1892" s="40"/>
      <c r="D1892" s="40"/>
      <c r="E1892" s="40"/>
      <c r="F1892" s="40"/>
      <c r="G1892" s="40"/>
    </row>
    <row r="1893" spans="3:7" ht="15">
      <c r="C1893" s="40"/>
      <c r="D1893" s="40"/>
      <c r="E1893" s="40"/>
      <c r="F1893" s="40"/>
      <c r="G1893" s="40"/>
    </row>
    <row r="1894" spans="3:7" ht="15">
      <c r="C1894" s="40"/>
      <c r="D1894" s="40"/>
      <c r="E1894" s="40"/>
      <c r="F1894" s="40"/>
      <c r="G1894" s="40"/>
    </row>
    <row r="1895" spans="3:7" ht="15">
      <c r="C1895" s="40"/>
      <c r="D1895" s="40"/>
      <c r="E1895" s="40"/>
      <c r="F1895" s="40"/>
      <c r="G1895" s="40"/>
    </row>
    <row r="1896" spans="3:7" ht="15">
      <c r="C1896" s="40"/>
      <c r="D1896" s="40"/>
      <c r="E1896" s="40"/>
      <c r="F1896" s="40"/>
      <c r="G1896" s="40"/>
    </row>
    <row r="1897" spans="3:7" ht="15">
      <c r="C1897" s="40"/>
      <c r="D1897" s="40"/>
      <c r="E1897" s="40"/>
      <c r="F1897" s="40"/>
      <c r="G1897" s="40"/>
    </row>
    <row r="1898" spans="3:7" ht="15">
      <c r="C1898" s="40"/>
      <c r="D1898" s="40"/>
      <c r="E1898" s="40"/>
      <c r="F1898" s="40"/>
      <c r="G1898" s="40"/>
    </row>
    <row r="1899" spans="3:7" ht="15">
      <c r="C1899" s="40"/>
      <c r="D1899" s="40"/>
      <c r="E1899" s="40"/>
      <c r="F1899" s="40"/>
      <c r="G1899" s="40"/>
    </row>
    <row r="1900" spans="3:7" ht="15">
      <c r="C1900" s="40"/>
      <c r="D1900" s="40"/>
      <c r="E1900" s="40"/>
      <c r="F1900" s="40"/>
      <c r="G1900" s="40"/>
    </row>
    <row r="1901" spans="3:7" ht="15">
      <c r="C1901" s="40"/>
      <c r="D1901" s="40"/>
      <c r="E1901" s="40"/>
      <c r="F1901" s="40"/>
      <c r="G1901" s="40"/>
    </row>
    <row r="1902" spans="3:7" ht="15">
      <c r="C1902" s="40"/>
      <c r="D1902" s="40"/>
      <c r="E1902" s="40"/>
      <c r="F1902" s="40"/>
      <c r="G1902" s="40"/>
    </row>
    <row r="1903" spans="3:7" ht="15">
      <c r="C1903" s="40"/>
      <c r="D1903" s="40"/>
      <c r="E1903" s="40"/>
      <c r="F1903" s="40"/>
      <c r="G1903" s="40"/>
    </row>
    <row r="1904" spans="3:7" ht="15">
      <c r="C1904" s="40"/>
      <c r="D1904" s="40"/>
      <c r="E1904" s="40"/>
      <c r="F1904" s="40"/>
      <c r="G1904" s="40"/>
    </row>
    <row r="1905" spans="3:7" ht="15">
      <c r="C1905" s="40"/>
      <c r="D1905" s="40"/>
      <c r="E1905" s="40"/>
      <c r="F1905" s="40"/>
      <c r="G1905" s="40"/>
    </row>
    <row r="1906" spans="3:7" ht="15">
      <c r="C1906" s="40"/>
      <c r="D1906" s="40"/>
      <c r="E1906" s="40"/>
      <c r="F1906" s="40"/>
      <c r="G1906" s="40"/>
    </row>
    <row r="1907" spans="3:7" ht="15">
      <c r="C1907" s="40"/>
      <c r="D1907" s="40"/>
      <c r="E1907" s="40"/>
      <c r="F1907" s="40"/>
      <c r="G1907" s="40"/>
    </row>
    <row r="1908" spans="3:7" ht="15">
      <c r="C1908" s="40"/>
      <c r="D1908" s="40"/>
      <c r="E1908" s="40"/>
      <c r="F1908" s="40"/>
      <c r="G1908" s="40"/>
    </row>
    <row r="1909" spans="3:7" ht="15">
      <c r="C1909" s="40"/>
      <c r="D1909" s="40"/>
      <c r="E1909" s="40"/>
      <c r="F1909" s="40"/>
      <c r="G1909" s="40"/>
    </row>
    <row r="1910" spans="3:7" ht="15">
      <c r="C1910" s="40"/>
      <c r="D1910" s="40"/>
      <c r="E1910" s="40"/>
      <c r="F1910" s="40"/>
      <c r="G1910" s="40"/>
    </row>
    <row r="1911" spans="3:7" ht="15">
      <c r="C1911" s="40"/>
      <c r="D1911" s="40"/>
      <c r="E1911" s="40"/>
      <c r="F1911" s="40"/>
      <c r="G1911" s="40"/>
    </row>
    <row r="1912" spans="3:7" ht="15">
      <c r="C1912" s="40"/>
      <c r="D1912" s="40"/>
      <c r="E1912" s="40"/>
      <c r="F1912" s="40"/>
      <c r="G1912" s="40"/>
    </row>
    <row r="1913" spans="3:7" ht="15">
      <c r="C1913" s="40"/>
      <c r="D1913" s="40"/>
      <c r="E1913" s="40"/>
      <c r="F1913" s="40"/>
      <c r="G1913" s="40"/>
    </row>
    <row r="1914" spans="3:7" ht="15">
      <c r="C1914" s="40"/>
      <c r="D1914" s="40"/>
      <c r="E1914" s="40"/>
      <c r="F1914" s="40"/>
      <c r="G1914" s="40"/>
    </row>
    <row r="1915" spans="3:7" ht="15">
      <c r="C1915" s="40"/>
      <c r="D1915" s="40"/>
      <c r="E1915" s="40"/>
      <c r="F1915" s="40"/>
      <c r="G1915" s="40"/>
    </row>
    <row r="1916" spans="3:7" ht="15">
      <c r="C1916" s="40"/>
      <c r="D1916" s="40"/>
      <c r="E1916" s="40"/>
      <c r="F1916" s="40"/>
      <c r="G1916" s="40"/>
    </row>
    <row r="1917" spans="3:7" ht="15">
      <c r="C1917" s="40"/>
      <c r="D1917" s="40"/>
      <c r="E1917" s="40"/>
      <c r="F1917" s="40"/>
      <c r="G1917" s="40"/>
    </row>
    <row r="1918" spans="3:7" ht="15">
      <c r="C1918" s="40"/>
      <c r="D1918" s="40"/>
      <c r="E1918" s="40"/>
      <c r="F1918" s="40"/>
      <c r="G1918" s="40"/>
    </row>
    <row r="1919" spans="3:7" ht="15">
      <c r="C1919" s="40"/>
      <c r="D1919" s="40"/>
      <c r="E1919" s="40"/>
      <c r="F1919" s="40"/>
      <c r="G1919" s="40"/>
    </row>
    <row r="1920" spans="3:7" ht="15">
      <c r="C1920" s="40"/>
      <c r="D1920" s="40"/>
      <c r="E1920" s="40"/>
      <c r="F1920" s="40"/>
      <c r="G1920" s="40"/>
    </row>
    <row r="1921" spans="3:7" ht="15">
      <c r="C1921" s="40"/>
      <c r="D1921" s="40"/>
      <c r="E1921" s="40"/>
      <c r="F1921" s="40"/>
      <c r="G1921" s="40"/>
    </row>
    <row r="1922" spans="3:7" ht="15">
      <c r="C1922" s="40"/>
      <c r="D1922" s="40"/>
      <c r="E1922" s="40"/>
      <c r="F1922" s="40"/>
      <c r="G1922" s="40"/>
    </row>
    <row r="1923" spans="3:7" ht="15">
      <c r="C1923" s="40"/>
      <c r="D1923" s="40"/>
      <c r="E1923" s="40"/>
      <c r="F1923" s="40"/>
      <c r="G1923" s="40"/>
    </row>
    <row r="1924" spans="3:7" ht="15">
      <c r="C1924" s="40"/>
      <c r="D1924" s="40"/>
      <c r="E1924" s="40"/>
      <c r="F1924" s="40"/>
      <c r="G1924" s="40"/>
    </row>
    <row r="1925" spans="3:7" ht="15">
      <c r="C1925" s="40"/>
      <c r="D1925" s="40"/>
      <c r="E1925" s="40"/>
      <c r="F1925" s="40"/>
      <c r="G1925" s="40"/>
    </row>
    <row r="1926" spans="3:7" ht="15">
      <c r="C1926" s="40"/>
      <c r="D1926" s="40"/>
      <c r="E1926" s="40"/>
      <c r="F1926" s="40"/>
      <c r="G1926" s="40"/>
    </row>
    <row r="1927" spans="3:7" ht="15">
      <c r="C1927" s="40"/>
      <c r="D1927" s="40"/>
      <c r="E1927" s="40"/>
      <c r="F1927" s="40"/>
      <c r="G1927" s="40"/>
    </row>
    <row r="1928" spans="3:7" ht="15">
      <c r="C1928" s="40"/>
      <c r="D1928" s="40"/>
      <c r="E1928" s="40"/>
      <c r="F1928" s="40"/>
      <c r="G1928" s="40"/>
    </row>
    <row r="1929" spans="3:7" ht="15">
      <c r="C1929" s="40"/>
      <c r="D1929" s="40"/>
      <c r="E1929" s="40"/>
      <c r="F1929" s="40"/>
      <c r="G1929" s="40"/>
    </row>
    <row r="1930" spans="3:7" ht="15">
      <c r="C1930" s="40"/>
      <c r="D1930" s="40"/>
      <c r="E1930" s="40"/>
      <c r="F1930" s="40"/>
      <c r="G1930" s="40"/>
    </row>
    <row r="1931" spans="3:7" ht="15">
      <c r="C1931" s="40"/>
      <c r="D1931" s="40"/>
      <c r="E1931" s="40"/>
      <c r="F1931" s="40"/>
      <c r="G1931" s="40"/>
    </row>
    <row r="1932" spans="3:7" ht="15">
      <c r="C1932" s="40"/>
      <c r="D1932" s="40"/>
      <c r="E1932" s="40"/>
      <c r="F1932" s="40"/>
      <c r="G1932" s="40"/>
    </row>
    <row r="1933" spans="3:7" ht="15">
      <c r="C1933" s="40"/>
      <c r="D1933" s="40"/>
      <c r="E1933" s="40"/>
      <c r="F1933" s="40"/>
      <c r="G1933" s="40"/>
    </row>
    <row r="1934" spans="3:7" ht="15">
      <c r="C1934" s="40"/>
      <c r="D1934" s="40"/>
      <c r="E1934" s="40"/>
      <c r="F1934" s="40"/>
      <c r="G1934" s="40"/>
    </row>
    <row r="1935" spans="3:7" ht="15">
      <c r="C1935" s="40"/>
      <c r="D1935" s="40"/>
      <c r="E1935" s="40"/>
      <c r="F1935" s="40"/>
      <c r="G1935" s="40"/>
    </row>
    <row r="1936" spans="3:7" ht="15">
      <c r="C1936" s="40"/>
      <c r="D1936" s="40"/>
      <c r="E1936" s="40"/>
      <c r="F1936" s="40"/>
      <c r="G1936" s="40"/>
    </row>
    <row r="1937" spans="3:7" ht="15">
      <c r="C1937" s="40"/>
      <c r="D1937" s="40"/>
      <c r="E1937" s="40"/>
      <c r="F1937" s="40"/>
      <c r="G1937" s="40"/>
    </row>
    <row r="1938" spans="3:7" ht="15">
      <c r="C1938" s="40"/>
      <c r="D1938" s="40"/>
      <c r="E1938" s="40"/>
      <c r="F1938" s="40"/>
      <c r="G1938" s="40"/>
    </row>
    <row r="1939" spans="3:7" ht="15">
      <c r="C1939" s="40"/>
      <c r="D1939" s="40"/>
      <c r="E1939" s="40"/>
      <c r="F1939" s="40"/>
      <c r="G1939" s="40"/>
    </row>
    <row r="1940" spans="3:7" ht="15">
      <c r="C1940" s="40"/>
      <c r="D1940" s="40"/>
      <c r="E1940" s="40"/>
      <c r="F1940" s="40"/>
      <c r="G1940" s="40"/>
    </row>
    <row r="1941" spans="3:7" ht="15">
      <c r="C1941" s="40"/>
      <c r="D1941" s="40"/>
      <c r="E1941" s="40"/>
      <c r="F1941" s="40"/>
      <c r="G1941" s="40"/>
    </row>
    <row r="1942" spans="3:7" ht="15">
      <c r="C1942" s="40"/>
      <c r="D1942" s="40"/>
      <c r="E1942" s="40"/>
      <c r="F1942" s="40"/>
      <c r="G1942" s="40"/>
    </row>
    <row r="1943" spans="3:7" ht="15">
      <c r="C1943" s="40"/>
      <c r="D1943" s="40"/>
      <c r="E1943" s="40"/>
      <c r="F1943" s="40"/>
      <c r="G1943" s="40"/>
    </row>
    <row r="1944" spans="3:7" ht="15">
      <c r="C1944" s="40"/>
      <c r="D1944" s="40"/>
      <c r="E1944" s="40"/>
      <c r="F1944" s="40"/>
      <c r="G1944" s="40"/>
    </row>
    <row r="1945" spans="3:7" ht="15">
      <c r="C1945" s="40"/>
      <c r="D1945" s="40"/>
      <c r="E1945" s="40"/>
      <c r="F1945" s="40"/>
      <c r="G1945" s="40"/>
    </row>
    <row r="1946" spans="3:7" ht="15">
      <c r="C1946" s="40"/>
      <c r="D1946" s="40"/>
      <c r="E1946" s="40"/>
      <c r="F1946" s="40"/>
      <c r="G1946" s="40"/>
    </row>
    <row r="1947" spans="3:7" ht="15">
      <c r="C1947" s="40"/>
      <c r="D1947" s="40"/>
      <c r="E1947" s="40"/>
      <c r="F1947" s="40"/>
      <c r="G1947" s="40"/>
    </row>
    <row r="1948" spans="3:7" ht="15">
      <c r="C1948" s="40"/>
      <c r="D1948" s="40"/>
      <c r="E1948" s="40"/>
      <c r="F1948" s="40"/>
      <c r="G1948" s="40"/>
    </row>
    <row r="1949" spans="3:7" ht="15">
      <c r="C1949" s="40"/>
      <c r="D1949" s="40"/>
      <c r="E1949" s="40"/>
      <c r="F1949" s="40"/>
      <c r="G1949" s="40"/>
    </row>
    <row r="1950" spans="3:7" ht="15">
      <c r="C1950" s="40"/>
      <c r="D1950" s="40"/>
      <c r="E1950" s="40"/>
      <c r="F1950" s="40"/>
      <c r="G1950" s="40"/>
    </row>
    <row r="1951" spans="3:7" ht="15">
      <c r="C1951" s="40"/>
      <c r="D1951" s="40"/>
      <c r="E1951" s="40"/>
      <c r="F1951" s="40"/>
      <c r="G1951" s="40"/>
    </row>
    <row r="1952" spans="3:7" ht="15">
      <c r="C1952" s="40"/>
      <c r="D1952" s="40"/>
      <c r="E1952" s="40"/>
      <c r="F1952" s="40"/>
      <c r="G1952" s="40"/>
    </row>
    <row r="1953" spans="3:7" ht="15">
      <c r="C1953" s="40"/>
      <c r="D1953" s="40"/>
      <c r="E1953" s="40"/>
      <c r="F1953" s="40"/>
      <c r="G1953" s="40"/>
    </row>
    <row r="1954" spans="3:7" ht="15">
      <c r="C1954" s="40"/>
      <c r="D1954" s="40"/>
      <c r="E1954" s="40"/>
      <c r="F1954" s="40"/>
      <c r="G1954" s="40"/>
    </row>
    <row r="1955" spans="3:7" ht="15">
      <c r="C1955" s="40"/>
      <c r="D1955" s="40"/>
      <c r="E1955" s="40"/>
      <c r="F1955" s="40"/>
      <c r="G1955" s="40"/>
    </row>
    <row r="1956" spans="3:7" ht="15">
      <c r="C1956" s="40"/>
      <c r="D1956" s="40"/>
      <c r="E1956" s="40"/>
      <c r="F1956" s="40"/>
      <c r="G1956" s="40"/>
    </row>
    <row r="1957" spans="3:7" ht="15">
      <c r="C1957" s="40"/>
      <c r="D1957" s="40"/>
      <c r="E1957" s="40"/>
      <c r="F1957" s="40"/>
      <c r="G1957" s="40"/>
    </row>
    <row r="1958" spans="3:7" ht="15">
      <c r="C1958" s="40"/>
      <c r="D1958" s="40"/>
      <c r="E1958" s="40"/>
      <c r="F1958" s="40"/>
      <c r="G1958" s="40"/>
    </row>
    <row r="1959" spans="3:7" ht="15">
      <c r="C1959" s="40"/>
      <c r="D1959" s="40"/>
      <c r="E1959" s="40"/>
      <c r="F1959" s="40"/>
      <c r="G1959" s="40"/>
    </row>
    <row r="1960" spans="3:7" ht="15">
      <c r="C1960" s="40"/>
      <c r="D1960" s="40"/>
      <c r="E1960" s="40"/>
      <c r="F1960" s="40"/>
      <c r="G1960" s="40"/>
    </row>
    <row r="1961" spans="3:7" ht="15">
      <c r="C1961" s="40"/>
      <c r="D1961" s="40"/>
      <c r="E1961" s="40"/>
      <c r="F1961" s="40"/>
      <c r="G1961" s="40"/>
    </row>
    <row r="1962" spans="3:7" ht="15">
      <c r="C1962" s="40"/>
      <c r="D1962" s="40"/>
      <c r="E1962" s="40"/>
      <c r="F1962" s="40"/>
      <c r="G1962" s="40"/>
    </row>
    <row r="1963" spans="3:7" ht="15">
      <c r="C1963" s="40"/>
      <c r="D1963" s="40"/>
      <c r="E1963" s="40"/>
      <c r="F1963" s="40"/>
      <c r="G1963" s="40"/>
    </row>
    <row r="1964" spans="3:7" ht="15">
      <c r="C1964" s="40"/>
      <c r="D1964" s="40"/>
      <c r="E1964" s="40"/>
      <c r="F1964" s="40"/>
      <c r="G1964" s="40"/>
    </row>
    <row r="1965" spans="3:7" ht="15">
      <c r="C1965" s="40"/>
      <c r="D1965" s="40"/>
      <c r="E1965" s="40"/>
      <c r="F1965" s="40"/>
      <c r="G1965" s="40"/>
    </row>
    <row r="1966" spans="3:7" ht="15">
      <c r="C1966" s="40"/>
      <c r="D1966" s="40"/>
      <c r="E1966" s="40"/>
      <c r="F1966" s="40"/>
      <c r="G1966" s="40"/>
    </row>
    <row r="1967" spans="3:7" ht="15">
      <c r="C1967" s="40"/>
      <c r="D1967" s="40"/>
      <c r="E1967" s="40"/>
      <c r="F1967" s="40"/>
      <c r="G1967" s="40"/>
    </row>
    <row r="1968" spans="3:7" ht="15">
      <c r="C1968" s="40"/>
      <c r="D1968" s="40"/>
      <c r="E1968" s="40"/>
      <c r="F1968" s="40"/>
      <c r="G1968" s="40"/>
    </row>
    <row r="1969" spans="3:7" ht="15">
      <c r="C1969" s="40"/>
      <c r="D1969" s="40"/>
      <c r="E1969" s="40"/>
      <c r="F1969" s="40"/>
      <c r="G1969" s="40"/>
    </row>
    <row r="1970" spans="3:7" ht="15">
      <c r="C1970" s="40"/>
      <c r="D1970" s="40"/>
      <c r="E1970" s="40"/>
      <c r="F1970" s="40"/>
      <c r="G1970" s="40"/>
    </row>
    <row r="1971" spans="3:7" ht="15">
      <c r="C1971" s="40"/>
      <c r="D1971" s="40"/>
      <c r="E1971" s="40"/>
      <c r="F1971" s="40"/>
      <c r="G1971" s="40"/>
    </row>
    <row r="1972" spans="3:7" ht="15">
      <c r="C1972" s="40"/>
      <c r="D1972" s="40"/>
      <c r="E1972" s="40"/>
      <c r="F1972" s="40"/>
      <c r="G1972" s="40"/>
    </row>
    <row r="1973" spans="3:7" ht="15">
      <c r="C1973" s="40"/>
      <c r="D1973" s="40"/>
      <c r="E1973" s="40"/>
      <c r="F1973" s="40"/>
      <c r="G1973" s="40"/>
    </row>
    <row r="1974" spans="3:7" ht="15">
      <c r="C1974" s="40"/>
      <c r="D1974" s="40"/>
      <c r="E1974" s="40"/>
      <c r="F1974" s="40"/>
      <c r="G1974" s="40"/>
    </row>
    <row r="1975" spans="3:7" ht="15">
      <c r="C1975" s="40"/>
      <c r="D1975" s="40"/>
      <c r="E1975" s="40"/>
      <c r="F1975" s="40"/>
      <c r="G1975" s="40"/>
    </row>
    <row r="1976" spans="3:7" ht="15">
      <c r="C1976" s="40"/>
      <c r="D1976" s="40"/>
      <c r="E1976" s="40"/>
      <c r="F1976" s="40"/>
      <c r="G1976" s="40"/>
    </row>
    <row r="1977" spans="3:7" ht="15">
      <c r="C1977" s="40"/>
      <c r="D1977" s="40"/>
      <c r="E1977" s="40"/>
      <c r="F1977" s="40"/>
      <c r="G1977" s="40"/>
    </row>
    <row r="1978" spans="3:7" ht="15">
      <c r="C1978" s="40"/>
      <c r="D1978" s="40"/>
      <c r="E1978" s="40"/>
      <c r="F1978" s="40"/>
      <c r="G1978" s="40"/>
    </row>
    <row r="1979" spans="3:7" ht="15">
      <c r="C1979" s="40"/>
      <c r="D1979" s="40"/>
      <c r="E1979" s="40"/>
      <c r="F1979" s="40"/>
      <c r="G1979" s="40"/>
    </row>
    <row r="1980" spans="3:7" ht="15">
      <c r="C1980" s="40"/>
      <c r="D1980" s="40"/>
      <c r="E1980" s="40"/>
      <c r="F1980" s="40"/>
      <c r="G1980" s="40"/>
    </row>
    <row r="1981" spans="3:7" ht="15">
      <c r="C1981" s="40"/>
      <c r="D1981" s="40"/>
      <c r="E1981" s="40"/>
      <c r="F1981" s="40"/>
      <c r="G1981" s="40"/>
    </row>
    <row r="1982" spans="3:7" ht="15">
      <c r="C1982" s="40"/>
      <c r="D1982" s="40"/>
      <c r="E1982" s="40"/>
      <c r="F1982" s="40"/>
      <c r="G1982" s="40"/>
    </row>
    <row r="1983" spans="3:7" ht="15">
      <c r="C1983" s="40"/>
      <c r="D1983" s="40"/>
      <c r="E1983" s="40"/>
      <c r="F1983" s="40"/>
      <c r="G1983" s="40"/>
    </row>
    <row r="1984" spans="3:7" ht="15">
      <c r="C1984" s="40"/>
      <c r="D1984" s="40"/>
      <c r="E1984" s="40"/>
      <c r="F1984" s="40"/>
      <c r="G1984" s="40"/>
    </row>
    <row r="1985" spans="3:7" ht="15">
      <c r="C1985" s="40"/>
      <c r="D1985" s="40"/>
      <c r="E1985" s="40"/>
      <c r="F1985" s="40"/>
      <c r="G1985" s="40"/>
    </row>
    <row r="1986" spans="3:7" ht="15">
      <c r="C1986" s="40"/>
      <c r="D1986" s="40"/>
      <c r="E1986" s="40"/>
      <c r="F1986" s="40"/>
      <c r="G1986" s="40"/>
    </row>
    <row r="1987" spans="3:7" ht="15">
      <c r="C1987" s="40"/>
      <c r="D1987" s="40"/>
      <c r="E1987" s="40"/>
      <c r="F1987" s="40"/>
      <c r="G1987" s="40"/>
    </row>
    <row r="1988" spans="3:7" ht="15">
      <c r="C1988" s="40"/>
      <c r="D1988" s="40"/>
      <c r="E1988" s="40"/>
      <c r="F1988" s="40"/>
      <c r="G1988" s="40"/>
    </row>
    <row r="1989" spans="3:7" ht="15">
      <c r="C1989" s="40"/>
      <c r="D1989" s="40"/>
      <c r="E1989" s="40"/>
      <c r="F1989" s="40"/>
      <c r="G1989" s="40"/>
    </row>
    <row r="1990" spans="3:7" ht="15">
      <c r="C1990" s="40"/>
      <c r="D1990" s="40"/>
      <c r="E1990" s="40"/>
      <c r="F1990" s="40"/>
      <c r="G1990" s="40"/>
    </row>
    <row r="1991" spans="3:7" ht="15">
      <c r="C1991" s="40"/>
      <c r="D1991" s="40"/>
      <c r="E1991" s="40"/>
      <c r="F1991" s="40"/>
      <c r="G1991" s="40"/>
    </row>
    <row r="1992" spans="3:7" ht="15">
      <c r="C1992" s="40"/>
      <c r="D1992" s="40"/>
      <c r="E1992" s="40"/>
      <c r="F1992" s="40"/>
      <c r="G1992" s="40"/>
    </row>
    <row r="1993" spans="3:7" ht="15">
      <c r="C1993" s="40"/>
      <c r="D1993" s="40"/>
      <c r="E1993" s="40"/>
      <c r="F1993" s="40"/>
      <c r="G1993" s="40"/>
    </row>
    <row r="1994" spans="3:7" ht="15">
      <c r="C1994" s="40"/>
      <c r="D1994" s="40"/>
      <c r="E1994" s="40"/>
      <c r="F1994" s="40"/>
      <c r="G1994" s="40"/>
    </row>
    <row r="1995" spans="3:7" ht="15">
      <c r="C1995" s="40"/>
      <c r="D1995" s="40"/>
      <c r="E1995" s="40"/>
      <c r="F1995" s="40"/>
      <c r="G1995" s="40"/>
    </row>
    <row r="1996" spans="3:7" ht="15">
      <c r="C1996" s="40"/>
      <c r="D1996" s="40"/>
      <c r="E1996" s="40"/>
      <c r="F1996" s="40"/>
      <c r="G1996" s="40"/>
    </row>
    <row r="1997" spans="3:7" ht="15">
      <c r="C1997" s="40"/>
      <c r="D1997" s="40"/>
      <c r="E1997" s="40"/>
      <c r="F1997" s="40"/>
      <c r="G1997" s="40"/>
    </row>
    <row r="1998" spans="3:7" ht="15">
      <c r="C1998" s="40"/>
      <c r="D1998" s="40"/>
      <c r="E1998" s="40"/>
      <c r="F1998" s="40"/>
      <c r="G1998" s="40"/>
    </row>
    <row r="1999" spans="3:7" ht="15">
      <c r="C1999" s="40"/>
      <c r="D1999" s="40"/>
      <c r="E1999" s="40"/>
      <c r="F1999" s="40"/>
      <c r="G1999" s="40"/>
    </row>
    <row r="2000" spans="3:7" ht="15">
      <c r="C2000" s="40"/>
      <c r="D2000" s="40"/>
      <c r="E2000" s="40"/>
      <c r="F2000" s="40"/>
      <c r="G2000" s="40"/>
    </row>
    <row r="2001" spans="3:7" ht="15">
      <c r="C2001" s="40"/>
      <c r="D2001" s="40"/>
      <c r="E2001" s="40"/>
      <c r="F2001" s="40"/>
      <c r="G2001" s="40"/>
    </row>
    <row r="2002" spans="3:7" ht="15">
      <c r="C2002" s="40"/>
      <c r="D2002" s="40"/>
      <c r="E2002" s="40"/>
      <c r="F2002" s="40"/>
      <c r="G2002" s="40"/>
    </row>
    <row r="2003" spans="3:7" ht="15">
      <c r="C2003" s="40"/>
      <c r="D2003" s="40"/>
      <c r="E2003" s="40"/>
      <c r="F2003" s="40"/>
      <c r="G2003" s="40"/>
    </row>
    <row r="2004" spans="3:7" ht="15">
      <c r="C2004" s="40"/>
      <c r="D2004" s="40"/>
      <c r="E2004" s="40"/>
      <c r="F2004" s="40"/>
      <c r="G2004" s="40"/>
    </row>
    <row r="2005" spans="3:7" ht="15">
      <c r="C2005" s="40"/>
      <c r="D2005" s="40"/>
      <c r="E2005" s="40"/>
      <c r="F2005" s="40"/>
      <c r="G2005" s="40"/>
    </row>
    <row r="2006" spans="3:7" ht="15">
      <c r="C2006" s="40"/>
      <c r="D2006" s="40"/>
      <c r="E2006" s="40"/>
      <c r="F2006" s="40"/>
      <c r="G2006" s="40"/>
    </row>
    <row r="2007" spans="3:7" ht="15">
      <c r="C2007" s="40"/>
      <c r="D2007" s="40"/>
      <c r="E2007" s="40"/>
      <c r="F2007" s="40"/>
      <c r="G2007" s="40"/>
    </row>
    <row r="2008" spans="3:7" ht="15">
      <c r="C2008" s="40"/>
      <c r="D2008" s="40"/>
      <c r="E2008" s="40"/>
      <c r="F2008" s="40"/>
      <c r="G2008" s="40"/>
    </row>
    <row r="2009" spans="3:7" ht="15">
      <c r="C2009" s="40"/>
      <c r="D2009" s="40"/>
      <c r="E2009" s="40"/>
      <c r="F2009" s="40"/>
      <c r="G2009" s="40"/>
    </row>
    <row r="2010" spans="3:7" ht="15">
      <c r="C2010" s="40"/>
      <c r="D2010" s="40"/>
      <c r="E2010" s="40"/>
      <c r="F2010" s="40"/>
      <c r="G2010" s="40"/>
    </row>
    <row r="2011" spans="3:7" ht="15">
      <c r="C2011" s="40"/>
      <c r="D2011" s="40"/>
      <c r="E2011" s="40"/>
      <c r="F2011" s="40"/>
      <c r="G2011" s="40"/>
    </row>
    <row r="2012" spans="3:7" ht="15">
      <c r="C2012" s="40"/>
      <c r="D2012" s="40"/>
      <c r="E2012" s="40"/>
      <c r="F2012" s="40"/>
      <c r="G2012" s="40"/>
    </row>
    <row r="2013" spans="3:7" ht="15">
      <c r="C2013" s="40"/>
      <c r="D2013" s="40"/>
      <c r="E2013" s="40"/>
      <c r="F2013" s="40"/>
      <c r="G2013" s="40"/>
    </row>
    <row r="2014" spans="3:7" ht="15">
      <c r="C2014" s="40"/>
      <c r="D2014" s="40"/>
      <c r="E2014" s="40"/>
      <c r="F2014" s="40"/>
      <c r="G2014" s="40"/>
    </row>
    <row r="2015" spans="3:7" ht="15">
      <c r="C2015" s="40"/>
      <c r="D2015" s="40"/>
      <c r="E2015" s="40"/>
      <c r="F2015" s="40"/>
      <c r="G2015" s="40"/>
    </row>
    <row r="2016" spans="3:7" ht="15">
      <c r="C2016" s="40"/>
      <c r="D2016" s="40"/>
      <c r="E2016" s="40"/>
      <c r="F2016" s="40"/>
      <c r="G2016" s="40"/>
    </row>
    <row r="2017" spans="3:7" ht="15">
      <c r="C2017" s="40"/>
      <c r="D2017" s="40"/>
      <c r="E2017" s="40"/>
      <c r="F2017" s="40"/>
      <c r="G2017" s="40"/>
    </row>
    <row r="2018" spans="3:7" ht="15">
      <c r="C2018" s="40"/>
      <c r="D2018" s="40"/>
      <c r="E2018" s="40"/>
      <c r="F2018" s="40"/>
      <c r="G2018" s="40"/>
    </row>
    <row r="2019" spans="3:7" ht="15">
      <c r="C2019" s="40"/>
      <c r="D2019" s="40"/>
      <c r="E2019" s="40"/>
      <c r="F2019" s="40"/>
      <c r="G2019" s="40"/>
    </row>
    <row r="2020" spans="3:7" ht="15">
      <c r="C2020" s="40"/>
      <c r="D2020" s="40"/>
      <c r="E2020" s="40"/>
      <c r="F2020" s="40"/>
      <c r="G2020" s="40"/>
    </row>
    <row r="2021" spans="3:7" ht="15">
      <c r="C2021" s="40"/>
      <c r="D2021" s="40"/>
      <c r="E2021" s="40"/>
      <c r="F2021" s="40"/>
      <c r="G2021" s="40"/>
    </row>
    <row r="2022" spans="3:7" ht="15">
      <c r="C2022" s="40"/>
      <c r="D2022" s="40"/>
      <c r="E2022" s="40"/>
      <c r="F2022" s="40"/>
      <c r="G2022" s="40"/>
    </row>
    <row r="2023" spans="3:7" ht="15">
      <c r="C2023" s="40"/>
      <c r="D2023" s="40"/>
      <c r="E2023" s="40"/>
      <c r="F2023" s="40"/>
      <c r="G2023" s="40"/>
    </row>
    <row r="2024" spans="3:7" ht="15">
      <c r="C2024" s="40"/>
      <c r="D2024" s="40"/>
      <c r="E2024" s="40"/>
      <c r="F2024" s="40"/>
      <c r="G2024" s="40"/>
    </row>
    <row r="2025" spans="3:7" ht="15">
      <c r="C2025" s="40"/>
      <c r="D2025" s="40"/>
      <c r="E2025" s="40"/>
      <c r="F2025" s="40"/>
      <c r="G2025" s="40"/>
    </row>
    <row r="2026" spans="3:7" ht="15">
      <c r="C2026" s="40"/>
      <c r="D2026" s="40"/>
      <c r="E2026" s="40"/>
      <c r="F2026" s="40"/>
      <c r="G2026" s="40"/>
    </row>
    <row r="2027" spans="3:7" ht="15">
      <c r="C2027" s="40"/>
      <c r="D2027" s="40"/>
      <c r="E2027" s="40"/>
      <c r="F2027" s="40"/>
      <c r="G2027" s="40"/>
    </row>
    <row r="2028" spans="3:7" ht="15">
      <c r="C2028" s="40"/>
      <c r="D2028" s="40"/>
      <c r="E2028" s="40"/>
      <c r="F2028" s="40"/>
      <c r="G2028" s="40"/>
    </row>
    <row r="2029" spans="3:7" ht="15">
      <c r="C2029" s="40"/>
      <c r="D2029" s="40"/>
      <c r="E2029" s="40"/>
      <c r="F2029" s="40"/>
      <c r="G2029" s="40"/>
    </row>
    <row r="2030" spans="3:7" ht="15">
      <c r="C2030" s="40"/>
      <c r="D2030" s="40"/>
      <c r="E2030" s="40"/>
      <c r="F2030" s="40"/>
      <c r="G2030" s="40"/>
    </row>
    <row r="2031" spans="3:7" ht="15">
      <c r="C2031" s="40"/>
      <c r="D2031" s="40"/>
      <c r="E2031" s="40"/>
      <c r="F2031" s="40"/>
      <c r="G2031" s="40"/>
    </row>
    <row r="2032" spans="3:7" ht="15">
      <c r="C2032" s="40"/>
      <c r="D2032" s="40"/>
      <c r="E2032" s="40"/>
      <c r="F2032" s="40"/>
      <c r="G2032" s="40"/>
    </row>
    <row r="2033" spans="3:7" ht="15">
      <c r="C2033" s="40"/>
      <c r="D2033" s="40"/>
      <c r="E2033" s="40"/>
      <c r="F2033" s="40"/>
      <c r="G2033" s="40"/>
    </row>
    <row r="2034" spans="3:7" ht="15">
      <c r="C2034" s="40"/>
      <c r="D2034" s="40"/>
      <c r="E2034" s="40"/>
      <c r="F2034" s="40"/>
      <c r="G2034" s="40"/>
    </row>
    <row r="2035" spans="3:7" ht="15">
      <c r="C2035" s="40"/>
      <c r="D2035" s="40"/>
      <c r="E2035" s="40"/>
      <c r="F2035" s="40"/>
      <c r="G2035" s="40"/>
    </row>
    <row r="2036" spans="3:7" ht="15">
      <c r="C2036" s="40"/>
      <c r="D2036" s="40"/>
      <c r="E2036" s="40"/>
      <c r="F2036" s="40"/>
      <c r="G2036" s="40"/>
    </row>
    <row r="2037" spans="3:7" ht="15">
      <c r="C2037" s="40"/>
      <c r="D2037" s="40"/>
      <c r="E2037" s="40"/>
      <c r="F2037" s="40"/>
      <c r="G2037" s="40"/>
    </row>
    <row r="2038" spans="3:7" ht="15">
      <c r="C2038" s="40"/>
      <c r="D2038" s="40"/>
      <c r="E2038" s="40"/>
      <c r="F2038" s="40"/>
      <c r="G2038" s="40"/>
    </row>
    <row r="2039" spans="3:7" ht="15">
      <c r="C2039" s="40"/>
      <c r="D2039" s="40"/>
      <c r="E2039" s="40"/>
      <c r="F2039" s="40"/>
      <c r="G2039" s="40"/>
    </row>
    <row r="2040" spans="3:7" ht="15">
      <c r="C2040" s="40"/>
      <c r="D2040" s="40"/>
      <c r="E2040" s="40"/>
      <c r="F2040" s="40"/>
      <c r="G2040" s="40"/>
    </row>
    <row r="2041" spans="3:7" ht="15">
      <c r="C2041" s="40"/>
      <c r="D2041" s="40"/>
      <c r="E2041" s="40"/>
      <c r="F2041" s="40"/>
      <c r="G2041" s="40"/>
    </row>
    <row r="2042" spans="3:7" ht="15">
      <c r="C2042" s="40"/>
      <c r="D2042" s="40"/>
      <c r="E2042" s="40"/>
      <c r="F2042" s="40"/>
      <c r="G2042" s="40"/>
    </row>
    <row r="2043" spans="3:7" ht="15">
      <c r="C2043" s="40"/>
      <c r="D2043" s="40"/>
      <c r="E2043" s="40"/>
      <c r="F2043" s="40"/>
      <c r="G2043" s="40"/>
    </row>
    <row r="2044" spans="3:7" ht="15">
      <c r="C2044" s="40"/>
      <c r="D2044" s="40"/>
      <c r="E2044" s="40"/>
      <c r="F2044" s="40"/>
      <c r="G2044" s="40"/>
    </row>
    <row r="2045" spans="3:7" ht="15">
      <c r="C2045" s="40"/>
      <c r="D2045" s="40"/>
      <c r="E2045" s="40"/>
      <c r="F2045" s="40"/>
      <c r="G2045" s="40"/>
    </row>
    <row r="2046" spans="3:7" ht="15">
      <c r="C2046" s="40"/>
      <c r="D2046" s="40"/>
      <c r="E2046" s="40"/>
      <c r="F2046" s="40"/>
      <c r="G2046" s="40"/>
    </row>
    <row r="2047" spans="3:7" ht="15">
      <c r="C2047" s="40"/>
      <c r="D2047" s="40"/>
      <c r="E2047" s="40"/>
      <c r="F2047" s="40"/>
      <c r="G2047" s="40"/>
    </row>
    <row r="2048" spans="3:7" ht="15">
      <c r="C2048" s="40"/>
      <c r="D2048" s="40"/>
      <c r="E2048" s="40"/>
      <c r="F2048" s="40"/>
      <c r="G2048" s="40"/>
    </row>
    <row r="2049" spans="3:7" ht="15">
      <c r="C2049" s="40"/>
      <c r="D2049" s="40"/>
      <c r="E2049" s="40"/>
      <c r="F2049" s="40"/>
      <c r="G2049" s="40"/>
    </row>
    <row r="2050" spans="3:7" ht="15">
      <c r="C2050" s="40"/>
      <c r="D2050" s="40"/>
      <c r="E2050" s="40"/>
      <c r="F2050" s="40"/>
      <c r="G2050" s="40"/>
    </row>
    <row r="2051" spans="3:7" ht="15">
      <c r="C2051" s="40"/>
      <c r="D2051" s="40"/>
      <c r="E2051" s="40"/>
      <c r="F2051" s="40"/>
      <c r="G2051" s="40"/>
    </row>
    <row r="2052" spans="3:7" ht="15">
      <c r="C2052" s="40"/>
      <c r="D2052" s="40"/>
      <c r="E2052" s="40"/>
      <c r="F2052" s="40"/>
      <c r="G2052" s="40"/>
    </row>
    <row r="2053" spans="3:7" ht="15">
      <c r="C2053" s="40"/>
      <c r="D2053" s="40"/>
      <c r="E2053" s="40"/>
      <c r="F2053" s="40"/>
      <c r="G2053" s="40"/>
    </row>
    <row r="2054" spans="3:7" ht="15">
      <c r="C2054" s="40"/>
      <c r="D2054" s="40"/>
      <c r="E2054" s="40"/>
      <c r="F2054" s="40"/>
      <c r="G2054" s="40"/>
    </row>
    <row r="2055" spans="3:7" ht="15">
      <c r="C2055" s="40"/>
      <c r="D2055" s="40"/>
      <c r="E2055" s="40"/>
      <c r="F2055" s="40"/>
      <c r="G2055" s="40"/>
    </row>
    <row r="2056" spans="3:7" ht="15">
      <c r="C2056" s="40"/>
      <c r="D2056" s="40"/>
      <c r="E2056" s="40"/>
      <c r="F2056" s="40"/>
      <c r="G2056" s="40"/>
    </row>
    <row r="2057" spans="3:7" ht="15">
      <c r="C2057" s="40"/>
      <c r="D2057" s="40"/>
      <c r="E2057" s="40"/>
      <c r="F2057" s="40"/>
      <c r="G2057" s="40"/>
    </row>
    <row r="2058" spans="3:7" ht="15">
      <c r="C2058" s="40"/>
      <c r="D2058" s="40"/>
      <c r="E2058" s="40"/>
      <c r="F2058" s="40"/>
      <c r="G2058" s="40"/>
    </row>
    <row r="2059" spans="3:7" ht="15">
      <c r="C2059" s="40"/>
      <c r="D2059" s="40"/>
      <c r="E2059" s="40"/>
      <c r="F2059" s="40"/>
      <c r="G2059" s="40"/>
    </row>
    <row r="2060" spans="3:7" ht="15">
      <c r="C2060" s="40"/>
      <c r="D2060" s="40"/>
      <c r="E2060" s="40"/>
      <c r="F2060" s="40"/>
      <c r="G2060" s="40"/>
    </row>
    <row r="2061" spans="3:7" ht="15">
      <c r="C2061" s="40"/>
      <c r="D2061" s="40"/>
      <c r="E2061" s="40"/>
      <c r="F2061" s="40"/>
      <c r="G2061" s="40"/>
    </row>
    <row r="2062" spans="3:7" ht="15">
      <c r="C2062" s="40"/>
      <c r="D2062" s="40"/>
      <c r="E2062" s="40"/>
      <c r="F2062" s="40"/>
      <c r="G2062" s="40"/>
    </row>
    <row r="2063" spans="3:7" ht="15">
      <c r="C2063" s="40"/>
      <c r="D2063" s="40"/>
      <c r="E2063" s="40"/>
      <c r="F2063" s="40"/>
      <c r="G2063" s="40"/>
    </row>
    <row r="2064" spans="3:7" ht="15">
      <c r="C2064" s="40"/>
      <c r="D2064" s="40"/>
      <c r="E2064" s="40"/>
      <c r="F2064" s="40"/>
      <c r="G2064" s="40"/>
    </row>
    <row r="2065" spans="3:7" ht="15">
      <c r="C2065" s="40"/>
      <c r="D2065" s="40"/>
      <c r="E2065" s="40"/>
      <c r="F2065" s="40"/>
      <c r="G2065" s="40"/>
    </row>
    <row r="2066" spans="3:7" ht="15">
      <c r="C2066" s="40"/>
      <c r="D2066" s="40"/>
      <c r="E2066" s="40"/>
      <c r="F2066" s="40"/>
      <c r="G2066" s="40"/>
    </row>
    <row r="2067" spans="3:7" ht="15">
      <c r="C2067" s="40"/>
      <c r="D2067" s="40"/>
      <c r="E2067" s="40"/>
      <c r="F2067" s="40"/>
      <c r="G2067" s="40"/>
    </row>
    <row r="2068" spans="3:7" ht="15">
      <c r="C2068" s="40"/>
      <c r="D2068" s="40"/>
      <c r="E2068" s="40"/>
      <c r="F2068" s="40"/>
      <c r="G2068" s="40"/>
    </row>
    <row r="2069" spans="3:7" ht="15">
      <c r="C2069" s="40"/>
      <c r="D2069" s="40"/>
      <c r="E2069" s="40"/>
      <c r="F2069" s="40"/>
      <c r="G2069" s="40"/>
    </row>
    <row r="2070" spans="3:7" ht="15">
      <c r="C2070" s="40"/>
      <c r="D2070" s="40"/>
      <c r="E2070" s="40"/>
      <c r="F2070" s="40"/>
      <c r="G2070" s="40"/>
    </row>
    <row r="2071" spans="3:7" ht="15">
      <c r="C2071" s="40"/>
      <c r="D2071" s="40"/>
      <c r="E2071" s="40"/>
      <c r="F2071" s="40"/>
      <c r="G2071" s="40"/>
    </row>
    <row r="2072" spans="3:7" ht="15">
      <c r="C2072" s="40"/>
      <c r="D2072" s="40"/>
      <c r="E2072" s="40"/>
      <c r="F2072" s="40"/>
      <c r="G2072" s="40"/>
    </row>
    <row r="2073" spans="3:7" ht="15">
      <c r="C2073" s="40"/>
      <c r="D2073" s="40"/>
      <c r="E2073" s="40"/>
      <c r="F2073" s="40"/>
      <c r="G2073" s="40"/>
    </row>
    <row r="2074" spans="3:7" ht="15">
      <c r="C2074" s="40"/>
      <c r="D2074" s="40"/>
      <c r="E2074" s="40"/>
      <c r="F2074" s="40"/>
      <c r="G2074" s="40"/>
    </row>
    <row r="2075" spans="3:7" ht="15">
      <c r="C2075" s="40"/>
      <c r="D2075" s="40"/>
      <c r="E2075" s="40"/>
      <c r="F2075" s="40"/>
      <c r="G2075" s="40"/>
    </row>
    <row r="2076" spans="3:7" ht="15">
      <c r="C2076" s="40"/>
      <c r="D2076" s="40"/>
      <c r="E2076" s="40"/>
      <c r="F2076" s="40"/>
      <c r="G2076" s="40"/>
    </row>
    <row r="2077" spans="3:7" ht="15">
      <c r="C2077" s="40"/>
      <c r="D2077" s="40"/>
      <c r="E2077" s="40"/>
      <c r="F2077" s="40"/>
      <c r="G2077" s="40"/>
    </row>
    <row r="2078" spans="3:7" ht="15">
      <c r="C2078" s="40"/>
      <c r="D2078" s="40"/>
      <c r="E2078" s="40"/>
      <c r="F2078" s="40"/>
      <c r="G2078" s="40"/>
    </row>
    <row r="2079" spans="3:7" ht="15">
      <c r="C2079" s="40"/>
      <c r="D2079" s="40"/>
      <c r="E2079" s="40"/>
      <c r="F2079" s="40"/>
      <c r="G2079" s="40"/>
    </row>
    <row r="2080" spans="3:7" ht="15">
      <c r="C2080" s="40"/>
      <c r="D2080" s="40"/>
      <c r="E2080" s="40"/>
      <c r="F2080" s="40"/>
      <c r="G2080" s="40"/>
    </row>
    <row r="2081" spans="3:7" ht="15">
      <c r="C2081" s="40"/>
      <c r="D2081" s="40"/>
      <c r="E2081" s="40"/>
      <c r="F2081" s="40"/>
      <c r="G2081" s="40"/>
    </row>
    <row r="2082" spans="3:7" ht="15">
      <c r="C2082" s="40"/>
      <c r="D2082" s="40"/>
      <c r="E2082" s="40"/>
      <c r="F2082" s="40"/>
      <c r="G2082" s="40"/>
    </row>
    <row r="2083" spans="3:7" ht="15">
      <c r="C2083" s="40"/>
      <c r="D2083" s="40"/>
      <c r="E2083" s="40"/>
      <c r="F2083" s="40"/>
      <c r="G2083" s="40"/>
    </row>
    <row r="2084" spans="3:7" ht="15">
      <c r="C2084" s="40"/>
      <c r="D2084" s="40"/>
      <c r="E2084" s="40"/>
      <c r="F2084" s="40"/>
      <c r="G2084" s="40"/>
    </row>
    <row r="2085" spans="3:7" ht="15">
      <c r="C2085" s="40"/>
      <c r="D2085" s="40"/>
      <c r="E2085" s="40"/>
      <c r="F2085" s="40"/>
      <c r="G2085" s="40"/>
    </row>
    <row r="2086" spans="3:7" ht="15">
      <c r="C2086" s="40"/>
      <c r="D2086" s="40"/>
      <c r="E2086" s="40"/>
      <c r="F2086" s="40"/>
      <c r="G2086" s="40"/>
    </row>
    <row r="2087" spans="3:7" ht="15">
      <c r="C2087" s="40"/>
      <c r="D2087" s="40"/>
      <c r="E2087" s="40"/>
      <c r="F2087" s="40"/>
      <c r="G2087" s="40"/>
    </row>
    <row r="2088" spans="3:7" ht="15">
      <c r="C2088" s="40"/>
      <c r="D2088" s="40"/>
      <c r="E2088" s="40"/>
      <c r="F2088" s="40"/>
      <c r="G2088" s="40"/>
    </row>
    <row r="2089" spans="3:7" ht="15">
      <c r="C2089" s="40"/>
      <c r="D2089" s="40"/>
      <c r="E2089" s="40"/>
      <c r="F2089" s="40"/>
      <c r="G2089" s="40"/>
    </row>
    <row r="2090" spans="3:7" ht="15">
      <c r="C2090" s="40"/>
      <c r="D2090" s="40"/>
      <c r="E2090" s="40"/>
      <c r="F2090" s="40"/>
      <c r="G2090" s="40"/>
    </row>
    <row r="2091" spans="3:7" ht="15">
      <c r="C2091" s="40"/>
      <c r="D2091" s="40"/>
      <c r="E2091" s="40"/>
      <c r="F2091" s="40"/>
      <c r="G2091" s="40"/>
    </row>
    <row r="2092" spans="3:7" ht="15">
      <c r="C2092" s="40"/>
      <c r="D2092" s="40"/>
      <c r="E2092" s="40"/>
      <c r="F2092" s="40"/>
      <c r="G2092" s="40"/>
    </row>
    <row r="2093" spans="3:7" ht="15">
      <c r="C2093" s="40"/>
      <c r="D2093" s="40"/>
      <c r="E2093" s="40"/>
      <c r="F2093" s="40"/>
      <c r="G2093" s="40"/>
    </row>
    <row r="2094" spans="3:7" ht="15">
      <c r="C2094" s="40"/>
      <c r="D2094" s="40"/>
      <c r="E2094" s="40"/>
      <c r="F2094" s="40"/>
      <c r="G2094" s="40"/>
    </row>
    <row r="2095" spans="3:7" ht="15">
      <c r="C2095" s="40"/>
      <c r="D2095" s="40"/>
      <c r="E2095" s="40"/>
      <c r="F2095" s="40"/>
      <c r="G2095" s="40"/>
    </row>
    <row r="2096" spans="3:7" ht="15">
      <c r="C2096" s="40"/>
      <c r="D2096" s="40"/>
      <c r="E2096" s="40"/>
      <c r="F2096" s="40"/>
      <c r="G2096" s="40"/>
    </row>
    <row r="2097" spans="3:7" ht="15">
      <c r="C2097" s="40"/>
      <c r="D2097" s="40"/>
      <c r="E2097" s="40"/>
      <c r="F2097" s="40"/>
      <c r="G2097" s="40"/>
    </row>
    <row r="2098" spans="3:7" ht="15">
      <c r="C2098" s="40"/>
      <c r="D2098" s="40"/>
      <c r="E2098" s="40"/>
      <c r="F2098" s="40"/>
      <c r="G2098" s="40"/>
    </row>
    <row r="2099" spans="3:7" ht="15">
      <c r="C2099" s="40"/>
      <c r="D2099" s="40"/>
      <c r="E2099" s="40"/>
      <c r="F2099" s="40"/>
      <c r="G2099" s="40"/>
    </row>
    <row r="2100" spans="3:7" ht="15">
      <c r="C2100" s="40"/>
      <c r="D2100" s="40"/>
      <c r="E2100" s="40"/>
      <c r="F2100" s="40"/>
      <c r="G2100" s="40"/>
    </row>
    <row r="2101" spans="3:7" ht="15">
      <c r="C2101" s="40"/>
      <c r="D2101" s="40"/>
      <c r="E2101" s="40"/>
      <c r="F2101" s="40"/>
      <c r="G2101" s="40"/>
    </row>
    <row r="2102" spans="3:7" ht="15">
      <c r="C2102" s="40"/>
      <c r="D2102" s="40"/>
      <c r="E2102" s="40"/>
      <c r="F2102" s="40"/>
      <c r="G2102" s="40"/>
    </row>
    <row r="2103" spans="3:7" ht="15">
      <c r="C2103" s="40"/>
      <c r="D2103" s="40"/>
      <c r="E2103" s="40"/>
      <c r="F2103" s="40"/>
      <c r="G2103" s="40"/>
    </row>
    <row r="2104" spans="3:7" ht="15">
      <c r="C2104" s="40"/>
      <c r="D2104" s="40"/>
      <c r="E2104" s="40"/>
      <c r="F2104" s="40"/>
      <c r="G2104" s="40"/>
    </row>
    <row r="2105" spans="3:7" ht="15">
      <c r="C2105" s="40"/>
      <c r="D2105" s="40"/>
      <c r="E2105" s="40"/>
      <c r="F2105" s="40"/>
      <c r="G2105" s="40"/>
    </row>
    <row r="2106" spans="3:7" ht="15">
      <c r="C2106" s="40"/>
      <c r="D2106" s="40"/>
      <c r="E2106" s="40"/>
      <c r="F2106" s="40"/>
      <c r="G2106" s="40"/>
    </row>
    <row r="2107" spans="3:7" ht="15">
      <c r="C2107" s="40"/>
      <c r="D2107" s="40"/>
      <c r="E2107" s="40"/>
      <c r="F2107" s="40"/>
      <c r="G2107" s="40"/>
    </row>
    <row r="2108" spans="3:7" ht="15">
      <c r="C2108" s="40"/>
      <c r="D2108" s="40"/>
      <c r="E2108" s="40"/>
      <c r="F2108" s="40"/>
      <c r="G2108" s="40"/>
    </row>
    <row r="2109" spans="3:7" ht="15">
      <c r="C2109" s="40"/>
      <c r="D2109" s="40"/>
      <c r="E2109" s="40"/>
      <c r="F2109" s="40"/>
      <c r="G2109" s="40"/>
    </row>
    <row r="2110" spans="3:7" ht="15">
      <c r="C2110" s="40"/>
      <c r="D2110" s="40"/>
      <c r="E2110" s="40"/>
      <c r="F2110" s="40"/>
      <c r="G2110" s="40"/>
    </row>
    <row r="2111" spans="3:7" ht="15">
      <c r="C2111" s="40"/>
      <c r="D2111" s="40"/>
      <c r="E2111" s="40"/>
      <c r="F2111" s="40"/>
      <c r="G2111" s="40"/>
    </row>
    <row r="2112" spans="3:7" ht="15">
      <c r="C2112" s="40"/>
      <c r="D2112" s="40"/>
      <c r="E2112" s="40"/>
      <c r="F2112" s="40"/>
      <c r="G2112" s="40"/>
    </row>
    <row r="2113" spans="3:7" ht="15">
      <c r="C2113" s="40"/>
      <c r="D2113" s="40"/>
      <c r="E2113" s="40"/>
      <c r="F2113" s="40"/>
      <c r="G2113" s="40"/>
    </row>
    <row r="2114" spans="3:7" ht="15">
      <c r="C2114" s="40"/>
      <c r="D2114" s="40"/>
      <c r="E2114" s="40"/>
      <c r="F2114" s="40"/>
      <c r="G2114" s="40"/>
    </row>
    <row r="2115" spans="3:7" ht="15">
      <c r="C2115" s="40"/>
      <c r="D2115" s="40"/>
      <c r="E2115" s="40"/>
      <c r="F2115" s="40"/>
      <c r="G2115" s="40"/>
    </row>
    <row r="2116" spans="3:7" ht="15">
      <c r="C2116" s="40"/>
      <c r="D2116" s="40"/>
      <c r="E2116" s="40"/>
      <c r="F2116" s="40"/>
      <c r="G2116" s="40"/>
    </row>
    <row r="2117" spans="3:7" ht="15">
      <c r="C2117" s="40"/>
      <c r="D2117" s="40"/>
      <c r="E2117" s="40"/>
      <c r="F2117" s="40"/>
      <c r="G2117" s="40"/>
    </row>
    <row r="2118" spans="3:7" ht="15">
      <c r="C2118" s="40"/>
      <c r="D2118" s="40"/>
      <c r="E2118" s="40"/>
      <c r="F2118" s="40"/>
      <c r="G2118" s="40"/>
    </row>
    <row r="2119" spans="3:7" ht="15">
      <c r="C2119" s="40"/>
      <c r="D2119" s="40"/>
      <c r="E2119" s="40"/>
      <c r="F2119" s="40"/>
      <c r="G2119" s="40"/>
    </row>
    <row r="2120" spans="3:7" ht="15">
      <c r="C2120" s="40"/>
      <c r="D2120" s="40"/>
      <c r="E2120" s="40"/>
      <c r="F2120" s="40"/>
      <c r="G2120" s="40"/>
    </row>
    <row r="2121" spans="3:7" ht="15">
      <c r="C2121" s="40"/>
      <c r="D2121" s="40"/>
      <c r="E2121" s="40"/>
      <c r="F2121" s="40"/>
      <c r="G2121" s="40"/>
    </row>
    <row r="2122" spans="3:7" ht="15">
      <c r="C2122" s="40"/>
      <c r="D2122" s="40"/>
      <c r="E2122" s="40"/>
      <c r="F2122" s="40"/>
      <c r="G2122" s="40"/>
    </row>
    <row r="2123" spans="3:7" ht="15">
      <c r="C2123" s="40"/>
      <c r="D2123" s="40"/>
      <c r="E2123" s="40"/>
      <c r="F2123" s="40"/>
      <c r="G2123" s="40"/>
    </row>
    <row r="2124" spans="3:7" ht="15">
      <c r="C2124" s="40"/>
      <c r="D2124" s="40"/>
      <c r="E2124" s="40"/>
      <c r="F2124" s="40"/>
      <c r="G2124" s="40"/>
    </row>
    <row r="2125" spans="3:7" ht="15">
      <c r="C2125" s="40"/>
      <c r="D2125" s="40"/>
      <c r="E2125" s="40"/>
      <c r="F2125" s="40"/>
      <c r="G2125" s="40"/>
    </row>
    <row r="2126" spans="3:7" ht="15">
      <c r="C2126" s="40"/>
      <c r="D2126" s="40"/>
      <c r="E2126" s="40"/>
      <c r="F2126" s="40"/>
      <c r="G2126" s="40"/>
    </row>
    <row r="2127" spans="3:7" ht="15">
      <c r="C2127" s="40"/>
      <c r="D2127" s="40"/>
      <c r="E2127" s="40"/>
      <c r="F2127" s="40"/>
      <c r="G2127" s="40"/>
    </row>
    <row r="2128" spans="3:7" ht="15">
      <c r="C2128" s="40"/>
      <c r="D2128" s="40"/>
      <c r="E2128" s="40"/>
      <c r="F2128" s="40"/>
      <c r="G2128" s="40"/>
    </row>
    <row r="2129" spans="3:7" ht="15">
      <c r="C2129" s="40"/>
      <c r="D2129" s="40"/>
      <c r="E2129" s="40"/>
      <c r="F2129" s="40"/>
      <c r="G2129" s="40"/>
    </row>
    <row r="2130" spans="3:7" ht="15">
      <c r="C2130" s="40"/>
      <c r="D2130" s="40"/>
      <c r="E2130" s="40"/>
      <c r="F2130" s="40"/>
      <c r="G2130" s="40"/>
    </row>
    <row r="2131" spans="3:7" ht="15">
      <c r="C2131" s="40"/>
      <c r="D2131" s="40"/>
      <c r="E2131" s="40"/>
      <c r="F2131" s="40"/>
      <c r="G2131" s="40"/>
    </row>
    <row r="2132" spans="3:7" ht="15">
      <c r="C2132" s="40"/>
      <c r="D2132" s="40"/>
      <c r="E2132" s="40"/>
      <c r="F2132" s="40"/>
      <c r="G2132" s="40"/>
    </row>
    <row r="2133" spans="3:7" ht="15">
      <c r="C2133" s="40"/>
      <c r="D2133" s="40"/>
      <c r="E2133" s="40"/>
      <c r="F2133" s="40"/>
      <c r="G2133" s="40"/>
    </row>
    <row r="2134" spans="3:7" ht="15">
      <c r="C2134" s="40"/>
      <c r="D2134" s="40"/>
      <c r="E2134" s="40"/>
      <c r="F2134" s="40"/>
      <c r="G2134" s="40"/>
    </row>
    <row r="2135" spans="3:7" ht="15">
      <c r="C2135" s="40"/>
      <c r="D2135" s="40"/>
      <c r="E2135" s="40"/>
      <c r="F2135" s="40"/>
      <c r="G2135" s="40"/>
    </row>
    <row r="2136" spans="3:7" ht="15">
      <c r="C2136" s="40"/>
      <c r="D2136" s="40"/>
      <c r="E2136" s="40"/>
      <c r="F2136" s="40"/>
      <c r="G2136" s="40"/>
    </row>
    <row r="2137" spans="3:7" ht="15">
      <c r="C2137" s="40"/>
      <c r="D2137" s="40"/>
      <c r="E2137" s="40"/>
      <c r="F2137" s="40"/>
      <c r="G2137" s="40"/>
    </row>
    <row r="2138" spans="3:7" ht="15">
      <c r="C2138" s="40"/>
      <c r="D2138" s="40"/>
      <c r="E2138" s="40"/>
      <c r="F2138" s="40"/>
      <c r="G2138" s="40"/>
    </row>
    <row r="2139" spans="3:7" ht="15">
      <c r="C2139" s="40"/>
      <c r="D2139" s="40"/>
      <c r="E2139" s="40"/>
      <c r="F2139" s="40"/>
      <c r="G2139" s="40"/>
    </row>
    <row r="2140" spans="3:7" ht="15">
      <c r="C2140" s="40"/>
      <c r="D2140" s="40"/>
      <c r="E2140" s="40"/>
      <c r="F2140" s="40"/>
      <c r="G2140" s="40"/>
    </row>
    <row r="2141" spans="3:7" ht="15">
      <c r="C2141" s="40"/>
      <c r="D2141" s="40"/>
      <c r="E2141" s="40"/>
      <c r="F2141" s="40"/>
      <c r="G2141" s="40"/>
    </row>
    <row r="2142" spans="3:7" ht="15">
      <c r="C2142" s="40"/>
      <c r="D2142" s="40"/>
      <c r="E2142" s="40"/>
      <c r="F2142" s="40"/>
      <c r="G2142" s="40"/>
    </row>
    <row r="2143" spans="3:7" ht="15">
      <c r="C2143" s="40"/>
      <c r="D2143" s="40"/>
      <c r="E2143" s="40"/>
      <c r="F2143" s="40"/>
      <c r="G2143" s="40"/>
    </row>
    <row r="2144" spans="3:7" ht="15">
      <c r="C2144" s="40"/>
      <c r="D2144" s="40"/>
      <c r="E2144" s="40"/>
      <c r="F2144" s="40"/>
      <c r="G2144" s="40"/>
    </row>
    <row r="2145" spans="3:7" ht="15">
      <c r="C2145" s="40"/>
      <c r="D2145" s="40"/>
      <c r="E2145" s="40"/>
      <c r="F2145" s="40"/>
      <c r="G2145" s="40"/>
    </row>
    <row r="2146" spans="3:7" ht="15">
      <c r="C2146" s="40"/>
      <c r="D2146" s="40"/>
      <c r="E2146" s="40"/>
      <c r="F2146" s="40"/>
      <c r="G2146" s="40"/>
    </row>
    <row r="2147" spans="3:7" ht="15">
      <c r="C2147" s="40"/>
      <c r="D2147" s="40"/>
      <c r="E2147" s="40"/>
      <c r="F2147" s="40"/>
      <c r="G2147" s="40"/>
    </row>
    <row r="2148" spans="3:7" ht="15">
      <c r="C2148" s="40"/>
      <c r="D2148" s="40"/>
      <c r="E2148" s="40"/>
      <c r="F2148" s="40"/>
      <c r="G2148" s="40"/>
    </row>
    <row r="2149" spans="3:7" ht="15">
      <c r="C2149" s="40"/>
      <c r="D2149" s="40"/>
      <c r="E2149" s="40"/>
      <c r="F2149" s="40"/>
      <c r="G2149" s="40"/>
    </row>
    <row r="2150" spans="3:7" ht="15">
      <c r="C2150" s="40"/>
      <c r="D2150" s="40"/>
      <c r="E2150" s="40"/>
      <c r="F2150" s="40"/>
      <c r="G2150" s="40"/>
    </row>
    <row r="2151" spans="3:7" ht="15">
      <c r="C2151" s="40"/>
      <c r="D2151" s="40"/>
      <c r="E2151" s="40"/>
      <c r="F2151" s="40"/>
      <c r="G2151" s="40"/>
    </row>
    <row r="2152" spans="3:7" ht="15">
      <c r="C2152" s="40"/>
      <c r="D2152" s="40"/>
      <c r="E2152" s="40"/>
      <c r="F2152" s="40"/>
      <c r="G2152" s="40"/>
    </row>
    <row r="2153" spans="3:7" ht="15">
      <c r="C2153" s="40"/>
      <c r="D2153" s="40"/>
      <c r="E2153" s="40"/>
      <c r="F2153" s="40"/>
      <c r="G2153" s="40"/>
    </row>
    <row r="2154" spans="3:7" ht="15">
      <c r="C2154" s="40"/>
      <c r="D2154" s="40"/>
      <c r="E2154" s="40"/>
      <c r="F2154" s="40"/>
      <c r="G2154" s="40"/>
    </row>
    <row r="2155" spans="3:7" ht="15">
      <c r="C2155" s="40"/>
      <c r="D2155" s="40"/>
      <c r="E2155" s="40"/>
      <c r="F2155" s="40"/>
      <c r="G2155" s="40"/>
    </row>
    <row r="2156" spans="3:7" ht="15">
      <c r="C2156" s="40"/>
      <c r="D2156" s="40"/>
      <c r="E2156" s="40"/>
      <c r="F2156" s="40"/>
      <c r="G2156" s="40"/>
    </row>
    <row r="2157" spans="3:7" ht="15">
      <c r="C2157" s="40"/>
      <c r="D2157" s="40"/>
      <c r="E2157" s="40"/>
      <c r="F2157" s="40"/>
      <c r="G2157" s="40"/>
    </row>
    <row r="2158" spans="3:7" ht="15">
      <c r="C2158" s="40"/>
      <c r="D2158" s="40"/>
      <c r="E2158" s="40"/>
      <c r="F2158" s="40"/>
      <c r="G2158" s="40"/>
    </row>
    <row r="2159" spans="3:7" ht="15">
      <c r="C2159" s="40"/>
      <c r="D2159" s="40"/>
      <c r="E2159" s="40"/>
      <c r="F2159" s="40"/>
      <c r="G2159" s="40"/>
    </row>
    <row r="2160" spans="3:7" ht="15">
      <c r="C2160" s="40"/>
      <c r="D2160" s="40"/>
      <c r="E2160" s="40"/>
      <c r="F2160" s="40"/>
      <c r="G2160" s="40"/>
    </row>
    <row r="2161" spans="3:7" ht="15">
      <c r="C2161" s="40"/>
      <c r="D2161" s="40"/>
      <c r="E2161" s="40"/>
      <c r="F2161" s="40"/>
      <c r="G2161" s="40"/>
    </row>
    <row r="2162" spans="3:7" ht="15">
      <c r="C2162" s="40"/>
      <c r="D2162" s="40"/>
      <c r="E2162" s="40"/>
      <c r="F2162" s="40"/>
      <c r="G2162" s="40"/>
    </row>
    <row r="2163" spans="3:7" ht="15">
      <c r="C2163" s="40"/>
      <c r="D2163" s="40"/>
      <c r="E2163" s="40"/>
      <c r="F2163" s="40"/>
      <c r="G2163" s="40"/>
    </row>
    <row r="2164" spans="3:7" ht="15">
      <c r="C2164" s="40"/>
      <c r="D2164" s="40"/>
      <c r="E2164" s="40"/>
      <c r="F2164" s="40"/>
      <c r="G2164" s="40"/>
    </row>
    <row r="2165" spans="3:7" ht="15">
      <c r="C2165" s="40"/>
      <c r="D2165" s="40"/>
      <c r="E2165" s="40"/>
      <c r="F2165" s="40"/>
      <c r="G2165" s="40"/>
    </row>
    <row r="2166" spans="3:7" ht="15">
      <c r="C2166" s="40"/>
      <c r="D2166" s="40"/>
      <c r="E2166" s="40"/>
      <c r="F2166" s="40"/>
      <c r="G2166" s="40"/>
    </row>
    <row r="2167" spans="3:7" ht="15">
      <c r="C2167" s="40"/>
      <c r="D2167" s="40"/>
      <c r="E2167" s="40"/>
      <c r="F2167" s="40"/>
      <c r="G2167" s="40"/>
    </row>
    <row r="2168" spans="3:7" ht="15">
      <c r="C2168" s="40"/>
      <c r="D2168" s="40"/>
      <c r="E2168" s="40"/>
      <c r="F2168" s="40"/>
      <c r="G2168" s="40"/>
    </row>
    <row r="2169" spans="3:7" ht="15">
      <c r="C2169" s="40"/>
      <c r="D2169" s="40"/>
      <c r="E2169" s="40"/>
      <c r="F2169" s="40"/>
      <c r="G2169" s="40"/>
    </row>
    <row r="2170" spans="3:7" ht="15">
      <c r="C2170" s="40"/>
      <c r="D2170" s="40"/>
      <c r="E2170" s="40"/>
      <c r="F2170" s="40"/>
      <c r="G2170" s="40"/>
    </row>
    <row r="2171" spans="3:7" ht="15">
      <c r="C2171" s="40"/>
      <c r="D2171" s="40"/>
      <c r="E2171" s="40"/>
      <c r="F2171" s="40"/>
      <c r="G2171" s="40"/>
    </row>
    <row r="2172" spans="3:7" ht="15">
      <c r="C2172" s="40"/>
      <c r="D2172" s="40"/>
      <c r="E2172" s="40"/>
      <c r="F2172" s="40"/>
      <c r="G2172" s="40"/>
    </row>
    <row r="2173" spans="3:7" ht="15">
      <c r="C2173" s="40"/>
      <c r="D2173" s="40"/>
      <c r="E2173" s="40"/>
      <c r="F2173" s="40"/>
      <c r="G2173" s="40"/>
    </row>
    <row r="2174" spans="3:7" ht="15">
      <c r="C2174" s="40"/>
      <c r="D2174" s="40"/>
      <c r="E2174" s="40"/>
      <c r="F2174" s="40"/>
      <c r="G2174" s="40"/>
    </row>
    <row r="2175" spans="3:7" ht="15">
      <c r="C2175" s="40"/>
      <c r="D2175" s="40"/>
      <c r="E2175" s="40"/>
      <c r="F2175" s="40"/>
      <c r="G2175" s="40"/>
    </row>
    <row r="2176" spans="3:7" ht="15">
      <c r="C2176" s="40"/>
      <c r="D2176" s="40"/>
      <c r="E2176" s="40"/>
      <c r="F2176" s="40"/>
      <c r="G2176" s="40"/>
    </row>
    <row r="2177" spans="3:7" ht="15">
      <c r="C2177" s="40"/>
      <c r="D2177" s="40"/>
      <c r="E2177" s="40"/>
      <c r="F2177" s="40"/>
      <c r="G2177" s="40"/>
    </row>
    <row r="2178" spans="3:7" ht="15">
      <c r="C2178" s="40"/>
      <c r="D2178" s="40"/>
      <c r="E2178" s="40"/>
      <c r="F2178" s="40"/>
      <c r="G2178" s="40"/>
    </row>
    <row r="2179" spans="3:7" ht="15">
      <c r="C2179" s="40"/>
      <c r="D2179" s="40"/>
      <c r="E2179" s="40"/>
      <c r="F2179" s="40"/>
      <c r="G2179" s="40"/>
    </row>
    <row r="2180" spans="3:7" ht="15">
      <c r="C2180" s="40"/>
      <c r="D2180" s="40"/>
      <c r="E2180" s="40"/>
      <c r="F2180" s="40"/>
      <c r="G2180" s="40"/>
    </row>
    <row r="2181" spans="3:7" ht="15">
      <c r="C2181" s="40"/>
      <c r="D2181" s="40"/>
      <c r="E2181" s="40"/>
      <c r="F2181" s="40"/>
      <c r="G2181" s="40"/>
    </row>
    <row r="2182" spans="3:7" ht="15">
      <c r="C2182" s="40"/>
      <c r="D2182" s="40"/>
      <c r="E2182" s="40"/>
      <c r="F2182" s="40"/>
      <c r="G2182" s="40"/>
    </row>
    <row r="2183" spans="3:7" ht="15">
      <c r="C2183" s="40"/>
      <c r="D2183" s="40"/>
      <c r="E2183" s="40"/>
      <c r="F2183" s="40"/>
      <c r="G2183" s="40"/>
    </row>
    <row r="2184" spans="3:7" ht="15">
      <c r="C2184" s="40"/>
      <c r="D2184" s="40"/>
      <c r="E2184" s="40"/>
      <c r="F2184" s="40"/>
      <c r="G2184" s="40"/>
    </row>
    <row r="2185" spans="3:7" ht="15">
      <c r="C2185" s="40"/>
      <c r="D2185" s="40"/>
      <c r="E2185" s="40"/>
      <c r="F2185" s="40"/>
      <c r="G2185" s="40"/>
    </row>
    <row r="2186" spans="3:7" ht="15">
      <c r="C2186" s="40"/>
      <c r="D2186" s="40"/>
      <c r="E2186" s="40"/>
      <c r="F2186" s="40"/>
      <c r="G2186" s="40"/>
    </row>
    <row r="2187" spans="3:7" ht="15">
      <c r="C2187" s="40"/>
      <c r="D2187" s="40"/>
      <c r="E2187" s="40"/>
      <c r="F2187" s="40"/>
      <c r="G2187" s="40"/>
    </row>
    <row r="2188" spans="3:7" ht="15">
      <c r="C2188" s="40"/>
      <c r="D2188" s="40"/>
      <c r="E2188" s="40"/>
      <c r="F2188" s="40"/>
      <c r="G2188" s="40"/>
    </row>
    <row r="2189" spans="3:7" ht="15">
      <c r="C2189" s="40"/>
      <c r="D2189" s="40"/>
      <c r="E2189" s="40"/>
      <c r="F2189" s="40"/>
      <c r="G2189" s="40"/>
    </row>
    <row r="2190" spans="3:7" ht="15">
      <c r="C2190" s="40"/>
      <c r="D2190" s="40"/>
      <c r="E2190" s="40"/>
      <c r="F2190" s="40"/>
      <c r="G2190" s="40"/>
    </row>
    <row r="2191" spans="3:7" ht="15">
      <c r="C2191" s="40"/>
      <c r="D2191" s="40"/>
      <c r="E2191" s="40"/>
      <c r="F2191" s="40"/>
      <c r="G2191" s="40"/>
    </row>
    <row r="2192" spans="3:7" ht="15">
      <c r="C2192" s="40"/>
      <c r="D2192" s="40"/>
      <c r="E2192" s="40"/>
      <c r="F2192" s="40"/>
      <c r="G2192" s="40"/>
    </row>
    <row r="2193" spans="3:7" ht="15">
      <c r="C2193" s="40"/>
      <c r="D2193" s="40"/>
      <c r="E2193" s="40"/>
      <c r="F2193" s="40"/>
      <c r="G2193" s="40"/>
    </row>
    <row r="2194" spans="3:7" ht="15">
      <c r="C2194" s="40"/>
      <c r="D2194" s="40"/>
      <c r="E2194" s="40"/>
      <c r="F2194" s="40"/>
      <c r="G2194" s="40"/>
    </row>
    <row r="2195" spans="3:7" ht="15">
      <c r="C2195" s="40"/>
      <c r="D2195" s="40"/>
      <c r="E2195" s="40"/>
      <c r="F2195" s="40"/>
      <c r="G2195" s="40"/>
    </row>
    <row r="2196" spans="3:7" ht="15">
      <c r="C2196" s="40"/>
      <c r="D2196" s="40"/>
      <c r="E2196" s="40"/>
      <c r="F2196" s="40"/>
      <c r="G2196" s="40"/>
    </row>
    <row r="2197" spans="3:7" ht="15">
      <c r="C2197" s="40"/>
      <c r="D2197" s="40"/>
      <c r="E2197" s="40"/>
      <c r="F2197" s="40"/>
      <c r="G2197" s="40"/>
    </row>
    <row r="2198" spans="3:7" ht="15">
      <c r="C2198" s="40"/>
      <c r="D2198" s="40"/>
      <c r="E2198" s="40"/>
      <c r="F2198" s="40"/>
      <c r="G2198" s="40"/>
    </row>
    <row r="2199" spans="3:7" ht="15">
      <c r="C2199" s="40"/>
      <c r="D2199" s="40"/>
      <c r="E2199" s="40"/>
      <c r="F2199" s="40"/>
      <c r="G2199" s="40"/>
    </row>
    <row r="2200" spans="3:7" ht="15">
      <c r="C2200" s="40"/>
      <c r="D2200" s="40"/>
      <c r="E2200" s="40"/>
      <c r="F2200" s="40"/>
      <c r="G2200" s="40"/>
    </row>
    <row r="2201" spans="3:7" ht="15">
      <c r="C2201" s="40"/>
      <c r="D2201" s="40"/>
      <c r="E2201" s="40"/>
      <c r="F2201" s="40"/>
      <c r="G2201" s="40"/>
    </row>
    <row r="2202" spans="3:7" ht="15">
      <c r="C2202" s="40"/>
      <c r="D2202" s="40"/>
      <c r="E2202" s="40"/>
      <c r="F2202" s="40"/>
      <c r="G2202" s="40"/>
    </row>
    <row r="2203" spans="3:7" ht="15">
      <c r="C2203" s="40"/>
      <c r="D2203" s="40"/>
      <c r="E2203" s="40"/>
      <c r="F2203" s="40"/>
      <c r="G2203" s="40"/>
    </row>
    <row r="2204" spans="3:7" ht="15">
      <c r="C2204" s="40"/>
      <c r="D2204" s="40"/>
      <c r="E2204" s="40"/>
      <c r="F2204" s="40"/>
      <c r="G2204" s="40"/>
    </row>
    <row r="2205" spans="3:7" ht="15">
      <c r="C2205" s="40"/>
      <c r="D2205" s="40"/>
      <c r="E2205" s="40"/>
      <c r="F2205" s="40"/>
      <c r="G2205" s="40"/>
    </row>
    <row r="2206" spans="3:7" ht="15">
      <c r="C2206" s="40"/>
      <c r="D2206" s="40"/>
      <c r="E2206" s="40"/>
      <c r="F2206" s="40"/>
      <c r="G2206" s="40"/>
    </row>
    <row r="2207" spans="3:7" ht="15">
      <c r="C2207" s="40"/>
      <c r="D2207" s="40"/>
      <c r="E2207" s="40"/>
      <c r="F2207" s="40"/>
      <c r="G2207" s="40"/>
    </row>
    <row r="2208" spans="3:7" ht="15">
      <c r="C2208" s="40"/>
      <c r="D2208" s="40"/>
      <c r="E2208" s="40"/>
      <c r="F2208" s="40"/>
      <c r="G2208" s="40"/>
    </row>
    <row r="2209" spans="3:7" ht="15">
      <c r="C2209" s="40"/>
      <c r="D2209" s="40"/>
      <c r="E2209" s="40"/>
      <c r="F2209" s="40"/>
      <c r="G2209" s="40"/>
    </row>
    <row r="2210" spans="3:7" ht="15">
      <c r="C2210" s="40"/>
      <c r="D2210" s="40"/>
      <c r="E2210" s="40"/>
      <c r="F2210" s="40"/>
      <c r="G2210" s="40"/>
    </row>
    <row r="2211" spans="3:7" ht="15">
      <c r="C2211" s="40"/>
      <c r="D2211" s="40"/>
      <c r="E2211" s="40"/>
      <c r="F2211" s="40"/>
      <c r="G2211" s="40"/>
    </row>
    <row r="2212" spans="3:7" ht="15">
      <c r="C2212" s="40"/>
      <c r="D2212" s="40"/>
      <c r="E2212" s="40"/>
      <c r="F2212" s="40"/>
      <c r="G2212" s="40"/>
    </row>
    <row r="2213" spans="3:7" ht="15">
      <c r="C2213" s="40"/>
      <c r="D2213" s="40"/>
      <c r="E2213" s="40"/>
      <c r="F2213" s="40"/>
      <c r="G2213" s="40"/>
    </row>
    <row r="2214" spans="3:7" ht="15">
      <c r="C2214" s="40"/>
      <c r="D2214" s="40"/>
      <c r="E2214" s="40"/>
      <c r="F2214" s="40"/>
      <c r="G2214" s="40"/>
    </row>
    <row r="2215" spans="3:7" ht="15">
      <c r="C2215" s="40"/>
      <c r="D2215" s="40"/>
      <c r="E2215" s="40"/>
      <c r="F2215" s="40"/>
      <c r="G2215" s="40"/>
    </row>
    <row r="2216" spans="3:7" ht="15">
      <c r="C2216" s="40"/>
      <c r="D2216" s="40"/>
      <c r="E2216" s="40"/>
      <c r="F2216" s="40"/>
      <c r="G2216" s="40"/>
    </row>
    <row r="2217" spans="3:7" ht="15">
      <c r="C2217" s="40"/>
      <c r="D2217" s="40"/>
      <c r="E2217" s="40"/>
      <c r="F2217" s="40"/>
      <c r="G2217" s="40"/>
    </row>
    <row r="2218" spans="3:7" ht="15">
      <c r="C2218" s="40"/>
      <c r="D2218" s="40"/>
      <c r="E2218" s="40"/>
      <c r="F2218" s="40"/>
      <c r="G2218" s="40"/>
    </row>
    <row r="2219" spans="3:7" ht="15">
      <c r="C2219" s="40"/>
      <c r="D2219" s="40"/>
      <c r="E2219" s="40"/>
      <c r="F2219" s="40"/>
      <c r="G2219" s="40"/>
    </row>
    <row r="2220" spans="3:7" ht="15">
      <c r="C2220" s="40"/>
      <c r="D2220" s="40"/>
      <c r="E2220" s="40"/>
      <c r="F2220" s="40"/>
      <c r="G2220" s="40"/>
    </row>
    <row r="2221" spans="3:7" ht="15">
      <c r="C2221" s="40"/>
      <c r="D2221" s="40"/>
      <c r="E2221" s="40"/>
      <c r="F2221" s="40"/>
      <c r="G2221" s="40"/>
    </row>
    <row r="2222" spans="3:7" ht="15">
      <c r="C2222" s="40"/>
      <c r="D2222" s="40"/>
      <c r="E2222" s="40"/>
      <c r="F2222" s="40"/>
      <c r="G2222" s="40"/>
    </row>
    <row r="2223" spans="3:7" ht="15">
      <c r="C2223" s="40"/>
      <c r="D2223" s="40"/>
      <c r="E2223" s="40"/>
      <c r="F2223" s="40"/>
      <c r="G2223" s="40"/>
    </row>
    <row r="2224" spans="3:7" ht="15">
      <c r="C2224" s="40"/>
      <c r="D2224" s="40"/>
      <c r="E2224" s="40"/>
      <c r="F2224" s="40"/>
      <c r="G2224" s="40"/>
    </row>
    <row r="2225" spans="3:7" ht="15">
      <c r="C2225" s="40"/>
      <c r="D2225" s="40"/>
      <c r="E2225" s="40"/>
      <c r="F2225" s="40"/>
      <c r="G2225" s="40"/>
    </row>
    <row r="2226" spans="3:7" ht="15">
      <c r="C2226" s="40"/>
      <c r="D2226" s="40"/>
      <c r="E2226" s="40"/>
      <c r="F2226" s="40"/>
      <c r="G2226" s="40"/>
    </row>
    <row r="2227" spans="3:7" ht="15">
      <c r="C2227" s="40"/>
      <c r="D2227" s="40"/>
      <c r="E2227" s="40"/>
      <c r="F2227" s="40"/>
      <c r="G2227" s="40"/>
    </row>
    <row r="2228" spans="3:7" ht="15">
      <c r="C2228" s="40"/>
      <c r="D2228" s="40"/>
      <c r="E2228" s="40"/>
      <c r="F2228" s="40"/>
      <c r="G2228" s="40"/>
    </row>
    <row r="2229" spans="3:7" ht="15">
      <c r="C2229" s="40"/>
      <c r="D2229" s="40"/>
      <c r="E2229" s="40"/>
      <c r="F2229" s="40"/>
      <c r="G2229" s="40"/>
    </row>
    <row r="2230" spans="3:7" ht="15">
      <c r="C2230" s="40"/>
      <c r="D2230" s="40"/>
      <c r="E2230" s="40"/>
      <c r="F2230" s="40"/>
      <c r="G2230" s="40"/>
    </row>
    <row r="2231" spans="3:7" ht="15">
      <c r="C2231" s="40"/>
      <c r="D2231" s="40"/>
      <c r="E2231" s="40"/>
      <c r="F2231" s="40"/>
      <c r="G2231" s="40"/>
    </row>
    <row r="2232" spans="3:7" ht="15">
      <c r="C2232" s="40"/>
      <c r="D2232" s="40"/>
      <c r="E2232" s="40"/>
      <c r="F2232" s="40"/>
      <c r="G2232" s="40"/>
    </row>
    <row r="2233" spans="3:7" ht="15">
      <c r="C2233" s="40"/>
      <c r="D2233" s="40"/>
      <c r="E2233" s="40"/>
      <c r="F2233" s="40"/>
      <c r="G2233" s="40"/>
    </row>
    <row r="2234" spans="3:7" ht="15">
      <c r="C2234" s="40"/>
      <c r="D2234" s="40"/>
      <c r="E2234" s="40"/>
      <c r="F2234" s="40"/>
      <c r="G2234" s="40"/>
    </row>
    <row r="2235" spans="3:7" ht="15">
      <c r="C2235" s="40"/>
      <c r="D2235" s="40"/>
      <c r="E2235" s="40"/>
      <c r="F2235" s="40"/>
      <c r="G2235" s="40"/>
    </row>
    <row r="2236" spans="3:7" ht="15">
      <c r="C2236" s="40"/>
      <c r="D2236" s="40"/>
      <c r="E2236" s="40"/>
      <c r="F2236" s="40"/>
      <c r="G2236" s="40"/>
    </row>
    <row r="2237" spans="3:7" ht="15">
      <c r="C2237" s="40"/>
      <c r="D2237" s="40"/>
      <c r="E2237" s="40"/>
      <c r="F2237" s="40"/>
      <c r="G2237" s="40"/>
    </row>
    <row r="2238" spans="3:7" ht="15">
      <c r="C2238" s="40"/>
      <c r="D2238" s="40"/>
      <c r="E2238" s="40"/>
      <c r="F2238" s="40"/>
      <c r="G2238" s="40"/>
    </row>
    <row r="2239" spans="3:7" ht="15">
      <c r="C2239" s="40"/>
      <c r="D2239" s="40"/>
      <c r="E2239" s="40"/>
      <c r="F2239" s="40"/>
      <c r="G2239" s="40"/>
    </row>
    <row r="2240" spans="3:7" ht="15">
      <c r="C2240" s="40"/>
      <c r="D2240" s="40"/>
      <c r="E2240" s="40"/>
      <c r="F2240" s="40"/>
      <c r="G2240" s="40"/>
    </row>
    <row r="2241" spans="3:7" ht="15">
      <c r="C2241" s="40"/>
      <c r="D2241" s="40"/>
      <c r="E2241" s="40"/>
      <c r="F2241" s="40"/>
      <c r="G2241" s="40"/>
    </row>
    <row r="2242" spans="3:7" ht="15">
      <c r="C2242" s="40"/>
      <c r="D2242" s="40"/>
      <c r="E2242" s="40"/>
      <c r="F2242" s="40"/>
      <c r="G2242" s="40"/>
    </row>
    <row r="2243" spans="3:7" ht="15">
      <c r="C2243" s="40"/>
      <c r="D2243" s="40"/>
      <c r="E2243" s="40"/>
      <c r="F2243" s="40"/>
      <c r="G2243" s="40"/>
    </row>
    <row r="2244" spans="3:7" ht="15">
      <c r="C2244" s="40"/>
      <c r="D2244" s="40"/>
      <c r="E2244" s="40"/>
      <c r="F2244" s="40"/>
      <c r="G2244" s="40"/>
    </row>
    <row r="2245" spans="3:7" ht="15">
      <c r="C2245" s="40"/>
      <c r="D2245" s="40"/>
      <c r="E2245" s="40"/>
      <c r="F2245" s="40"/>
      <c r="G2245" s="40"/>
    </row>
    <row r="2246" spans="3:7" ht="15">
      <c r="C2246" s="40"/>
      <c r="D2246" s="40"/>
      <c r="E2246" s="40"/>
      <c r="F2246" s="40"/>
      <c r="G2246" s="40"/>
    </row>
    <row r="2247" spans="3:7" ht="15">
      <c r="C2247" s="40"/>
      <c r="D2247" s="40"/>
      <c r="E2247" s="40"/>
      <c r="F2247" s="40"/>
      <c r="G2247" s="40"/>
    </row>
    <row r="2248" spans="3:7" ht="15">
      <c r="C2248" s="40"/>
      <c r="D2248" s="40"/>
      <c r="E2248" s="40"/>
      <c r="F2248" s="40"/>
      <c r="G2248" s="40"/>
    </row>
    <row r="2249" spans="3:7" ht="15">
      <c r="C2249" s="40"/>
      <c r="D2249" s="40"/>
      <c r="E2249" s="40"/>
      <c r="F2249" s="40"/>
      <c r="G2249" s="40"/>
    </row>
    <row r="2250" spans="3:7" ht="15">
      <c r="C2250" s="40"/>
      <c r="D2250" s="40"/>
      <c r="E2250" s="40"/>
      <c r="F2250" s="40"/>
      <c r="G2250" s="40"/>
    </row>
    <row r="2251" spans="3:7" ht="15">
      <c r="C2251" s="40"/>
      <c r="D2251" s="40"/>
      <c r="E2251" s="40"/>
      <c r="F2251" s="40"/>
      <c r="G2251" s="40"/>
    </row>
    <row r="2252" spans="3:7" ht="15">
      <c r="C2252" s="40"/>
      <c r="D2252" s="40"/>
      <c r="E2252" s="40"/>
      <c r="F2252" s="40"/>
      <c r="G2252" s="40"/>
    </row>
    <row r="2253" spans="3:7" ht="15">
      <c r="C2253" s="40"/>
      <c r="D2253" s="40"/>
      <c r="E2253" s="40"/>
      <c r="F2253" s="40"/>
      <c r="G2253" s="40"/>
    </row>
    <row r="2254" spans="3:7" ht="15">
      <c r="C2254" s="40"/>
      <c r="D2254" s="40"/>
      <c r="E2254" s="40"/>
      <c r="F2254" s="40"/>
      <c r="G2254" s="40"/>
    </row>
    <row r="2255" spans="3:7" ht="15">
      <c r="C2255" s="40"/>
      <c r="D2255" s="40"/>
      <c r="E2255" s="40"/>
      <c r="F2255" s="40"/>
      <c r="G2255" s="40"/>
    </row>
    <row r="2256" spans="3:7" ht="15">
      <c r="C2256" s="40"/>
      <c r="D2256" s="40"/>
      <c r="E2256" s="40"/>
      <c r="F2256" s="40"/>
      <c r="G2256" s="40"/>
    </row>
    <row r="2257" spans="3:7" ht="15">
      <c r="C2257" s="40"/>
      <c r="D2257" s="40"/>
      <c r="E2257" s="40"/>
      <c r="F2257" s="40"/>
      <c r="G2257" s="40"/>
    </row>
    <row r="2258" spans="3:7" ht="15">
      <c r="C2258" s="40"/>
      <c r="D2258" s="40"/>
      <c r="E2258" s="40"/>
      <c r="F2258" s="40"/>
      <c r="G2258" s="40"/>
    </row>
    <row r="2259" spans="3:7" ht="15">
      <c r="C2259" s="40"/>
      <c r="D2259" s="40"/>
      <c r="E2259" s="40"/>
      <c r="F2259" s="40"/>
      <c r="G2259" s="40"/>
    </row>
    <row r="2260" spans="3:7" ht="15">
      <c r="C2260" s="40"/>
      <c r="D2260" s="40"/>
      <c r="E2260" s="40"/>
      <c r="F2260" s="40"/>
      <c r="G2260" s="40"/>
    </row>
    <row r="2261" spans="3:7" ht="15">
      <c r="C2261" s="40"/>
      <c r="D2261" s="40"/>
      <c r="E2261" s="40"/>
      <c r="F2261" s="40"/>
      <c r="G2261" s="40"/>
    </row>
    <row r="2262" spans="3:7" ht="15">
      <c r="C2262" s="40"/>
      <c r="D2262" s="40"/>
      <c r="E2262" s="40"/>
      <c r="F2262" s="40"/>
      <c r="G2262" s="40"/>
    </row>
    <row r="2263" spans="3:7" ht="15">
      <c r="C2263" s="40"/>
      <c r="D2263" s="40"/>
      <c r="E2263" s="40"/>
      <c r="F2263" s="40"/>
      <c r="G2263" s="40"/>
    </row>
    <row r="2264" spans="3:7" ht="15">
      <c r="C2264" s="40"/>
      <c r="D2264" s="40"/>
      <c r="E2264" s="40"/>
      <c r="F2264" s="40"/>
      <c r="G2264" s="40"/>
    </row>
    <row r="2265" spans="3:7" ht="15">
      <c r="C2265" s="40"/>
      <c r="D2265" s="40"/>
      <c r="E2265" s="40"/>
      <c r="F2265" s="40"/>
      <c r="G2265" s="40"/>
    </row>
    <row r="2266" spans="3:7" ht="15">
      <c r="C2266" s="40"/>
      <c r="D2266" s="40"/>
      <c r="E2266" s="40"/>
      <c r="F2266" s="40"/>
      <c r="G2266" s="40"/>
    </row>
    <row r="2267" spans="3:7" ht="15">
      <c r="C2267" s="40"/>
      <c r="D2267" s="40"/>
      <c r="E2267" s="40"/>
      <c r="F2267" s="40"/>
      <c r="G2267" s="40"/>
    </row>
    <row r="2268" spans="3:7" ht="15">
      <c r="C2268" s="40"/>
      <c r="D2268" s="40"/>
      <c r="E2268" s="40"/>
      <c r="F2268" s="40"/>
      <c r="G2268" s="40"/>
    </row>
    <row r="2269" spans="3:7" ht="15">
      <c r="C2269" s="40"/>
      <c r="D2269" s="40"/>
      <c r="E2269" s="40"/>
      <c r="F2269" s="40"/>
      <c r="G2269" s="40"/>
    </row>
    <row r="2270" spans="3:7" ht="15">
      <c r="C2270" s="40"/>
      <c r="D2270" s="40"/>
      <c r="E2270" s="40"/>
      <c r="F2270" s="40"/>
      <c r="G2270" s="40"/>
    </row>
    <row r="2271" spans="3:7" ht="15">
      <c r="C2271" s="40"/>
      <c r="D2271" s="40"/>
      <c r="E2271" s="40"/>
      <c r="F2271" s="40"/>
      <c r="G2271" s="40"/>
    </row>
    <row r="2272" spans="3:7" ht="15">
      <c r="C2272" s="40"/>
      <c r="D2272" s="40"/>
      <c r="E2272" s="40"/>
      <c r="F2272" s="40"/>
      <c r="G2272" s="40"/>
    </row>
    <row r="2273" spans="3:7" ht="15">
      <c r="C2273" s="40"/>
      <c r="D2273" s="40"/>
      <c r="E2273" s="40"/>
      <c r="F2273" s="40"/>
      <c r="G2273" s="40"/>
    </row>
    <row r="2274" spans="3:7" ht="15">
      <c r="C2274" s="40"/>
      <c r="D2274" s="40"/>
      <c r="E2274" s="40"/>
      <c r="F2274" s="40"/>
      <c r="G2274" s="40"/>
    </row>
    <row r="2275" spans="3:7" ht="15">
      <c r="C2275" s="40"/>
      <c r="D2275" s="40"/>
      <c r="E2275" s="40"/>
      <c r="F2275" s="40"/>
      <c r="G2275" s="40"/>
    </row>
    <row r="2276" spans="3:7" ht="15">
      <c r="C2276" s="40"/>
      <c r="D2276" s="40"/>
      <c r="E2276" s="40"/>
      <c r="F2276" s="40"/>
      <c r="G2276" s="40"/>
    </row>
    <row r="2277" spans="3:7" ht="15">
      <c r="C2277" s="40"/>
      <c r="D2277" s="40"/>
      <c r="E2277" s="40"/>
      <c r="F2277" s="40"/>
      <c r="G2277" s="40"/>
    </row>
    <row r="2278" spans="3:7" ht="15">
      <c r="C2278" s="40"/>
      <c r="D2278" s="40"/>
      <c r="E2278" s="40"/>
      <c r="F2278" s="40"/>
      <c r="G2278" s="40"/>
    </row>
    <row r="2279" spans="3:7" ht="15">
      <c r="C2279" s="40"/>
      <c r="D2279" s="40"/>
      <c r="E2279" s="40"/>
      <c r="F2279" s="40"/>
      <c r="G2279" s="40"/>
    </row>
    <row r="2280" spans="3:7" ht="15">
      <c r="C2280" s="40"/>
      <c r="D2280" s="40"/>
      <c r="E2280" s="40"/>
      <c r="F2280" s="40"/>
      <c r="G2280" s="40"/>
    </row>
    <row r="2281" spans="3:7" ht="15">
      <c r="C2281" s="40"/>
      <c r="D2281" s="40"/>
      <c r="E2281" s="40"/>
      <c r="F2281" s="40"/>
      <c r="G2281" s="40"/>
    </row>
    <row r="2282" spans="3:7" ht="15">
      <c r="C2282" s="40"/>
      <c r="D2282" s="40"/>
      <c r="E2282" s="40"/>
      <c r="F2282" s="40"/>
      <c r="G2282" s="40"/>
    </row>
    <row r="2283" spans="3:7" ht="15">
      <c r="C2283" s="40"/>
      <c r="D2283" s="40"/>
      <c r="E2283" s="40"/>
      <c r="F2283" s="40"/>
      <c r="G2283" s="40"/>
    </row>
    <row r="2284" spans="3:7" ht="15">
      <c r="C2284" s="40"/>
      <c r="D2284" s="40"/>
      <c r="E2284" s="40"/>
      <c r="F2284" s="40"/>
      <c r="G2284" s="40"/>
    </row>
    <row r="2285" spans="3:7" ht="15">
      <c r="C2285" s="40"/>
      <c r="D2285" s="40"/>
      <c r="E2285" s="40"/>
      <c r="F2285" s="40"/>
      <c r="G2285" s="40"/>
    </row>
    <row r="2286" spans="3:7" ht="15">
      <c r="C2286" s="40"/>
      <c r="D2286" s="40"/>
      <c r="E2286" s="40"/>
      <c r="F2286" s="40"/>
      <c r="G2286" s="40"/>
    </row>
    <row r="2287" spans="3:7" ht="15">
      <c r="C2287" s="40"/>
      <c r="D2287" s="40"/>
      <c r="E2287" s="40"/>
      <c r="F2287" s="40"/>
      <c r="G2287" s="40"/>
    </row>
    <row r="2288" spans="3:7" ht="15">
      <c r="C2288" s="40"/>
      <c r="D2288" s="40"/>
      <c r="E2288" s="40"/>
      <c r="F2288" s="40"/>
      <c r="G2288" s="40"/>
    </row>
    <row r="2289" spans="3:7" ht="15">
      <c r="C2289" s="40"/>
      <c r="D2289" s="40"/>
      <c r="E2289" s="40"/>
      <c r="F2289" s="40"/>
      <c r="G2289" s="40"/>
    </row>
    <row r="2290" spans="3:7" ht="15">
      <c r="C2290" s="40"/>
      <c r="D2290" s="40"/>
      <c r="E2290" s="40"/>
      <c r="F2290" s="40"/>
      <c r="G2290" s="40"/>
    </row>
    <row r="2291" spans="3:7" ht="15">
      <c r="C2291" s="40"/>
      <c r="D2291" s="40"/>
      <c r="E2291" s="40"/>
      <c r="F2291" s="40"/>
      <c r="G2291" s="40"/>
    </row>
    <row r="2292" spans="3:7" ht="15">
      <c r="C2292" s="40"/>
      <c r="D2292" s="40"/>
      <c r="E2292" s="40"/>
      <c r="F2292" s="40"/>
      <c r="G2292" s="40"/>
    </row>
    <row r="2293" spans="3:7" ht="15">
      <c r="C2293" s="40"/>
      <c r="D2293" s="40"/>
      <c r="E2293" s="40"/>
      <c r="F2293" s="40"/>
      <c r="G2293" s="40"/>
    </row>
    <row r="2294" spans="3:7" ht="15">
      <c r="C2294" s="40"/>
      <c r="D2294" s="40"/>
      <c r="E2294" s="40"/>
      <c r="F2294" s="40"/>
      <c r="G2294" s="40"/>
    </row>
    <row r="2295" spans="3:7" ht="15">
      <c r="C2295" s="40"/>
      <c r="D2295" s="40"/>
      <c r="E2295" s="40"/>
      <c r="F2295" s="40"/>
      <c r="G2295" s="40"/>
    </row>
    <row r="2296" spans="3:7" ht="15">
      <c r="C2296" s="40"/>
      <c r="D2296" s="40"/>
      <c r="E2296" s="40"/>
      <c r="F2296" s="40"/>
      <c r="G2296" s="40"/>
    </row>
    <row r="2297" spans="3:7" ht="15">
      <c r="C2297" s="40"/>
      <c r="D2297" s="40"/>
      <c r="E2297" s="40"/>
      <c r="F2297" s="40"/>
      <c r="G2297" s="40"/>
    </row>
    <row r="2298" spans="3:7" ht="15">
      <c r="C2298" s="40"/>
      <c r="D2298" s="40"/>
      <c r="E2298" s="40"/>
      <c r="F2298" s="40"/>
      <c r="G2298" s="40"/>
    </row>
    <row r="2299" spans="3:7" ht="15">
      <c r="C2299" s="40"/>
      <c r="D2299" s="40"/>
      <c r="E2299" s="40"/>
      <c r="F2299" s="40"/>
      <c r="G2299" s="40"/>
    </row>
    <row r="2300" spans="3:7" ht="15">
      <c r="C2300" s="40"/>
      <c r="D2300" s="40"/>
      <c r="E2300" s="40"/>
      <c r="F2300" s="40"/>
      <c r="G2300" s="40"/>
    </row>
    <row r="2301" spans="3:7" ht="15">
      <c r="C2301" s="40"/>
      <c r="D2301" s="40"/>
      <c r="E2301" s="40"/>
      <c r="F2301" s="40"/>
      <c r="G2301" s="40"/>
    </row>
    <row r="2302" spans="3:7" ht="15">
      <c r="C2302" s="40"/>
      <c r="D2302" s="40"/>
      <c r="E2302" s="40"/>
      <c r="F2302" s="40"/>
      <c r="G2302" s="40"/>
    </row>
    <row r="2303" spans="3:7" ht="15">
      <c r="C2303" s="40"/>
      <c r="D2303" s="40"/>
      <c r="E2303" s="40"/>
      <c r="F2303" s="40"/>
      <c r="G2303" s="40"/>
    </row>
    <row r="2304" spans="3:7" ht="15">
      <c r="C2304" s="40"/>
      <c r="D2304" s="40"/>
      <c r="E2304" s="40"/>
      <c r="F2304" s="40"/>
      <c r="G2304" s="40"/>
    </row>
    <row r="2305" spans="3:7" ht="15">
      <c r="C2305" s="40"/>
      <c r="D2305" s="40"/>
      <c r="E2305" s="40"/>
      <c r="F2305" s="40"/>
      <c r="G2305" s="40"/>
    </row>
    <row r="2306" spans="3:7" ht="15">
      <c r="C2306" s="40"/>
      <c r="D2306" s="40"/>
      <c r="E2306" s="40"/>
      <c r="F2306" s="40"/>
      <c r="G2306" s="40"/>
    </row>
    <row r="2307" spans="3:7" ht="15">
      <c r="C2307" s="40"/>
      <c r="D2307" s="40"/>
      <c r="E2307" s="40"/>
      <c r="F2307" s="40"/>
      <c r="G2307" s="40"/>
    </row>
    <row r="2308" spans="3:7" ht="15">
      <c r="C2308" s="40"/>
      <c r="D2308" s="40"/>
      <c r="E2308" s="40"/>
      <c r="F2308" s="40"/>
      <c r="G2308" s="40"/>
    </row>
    <row r="2309" spans="3:7" ht="15">
      <c r="C2309" s="40"/>
      <c r="D2309" s="40"/>
      <c r="E2309" s="40"/>
      <c r="F2309" s="40"/>
      <c r="G2309" s="40"/>
    </row>
    <row r="2310" spans="3:7" ht="15">
      <c r="C2310" s="40"/>
      <c r="D2310" s="40"/>
      <c r="E2310" s="40"/>
      <c r="F2310" s="40"/>
      <c r="G2310" s="40"/>
    </row>
    <row r="2311" spans="3:7" ht="15">
      <c r="C2311" s="40"/>
      <c r="D2311" s="40"/>
      <c r="E2311" s="40"/>
      <c r="F2311" s="40"/>
      <c r="G2311" s="40"/>
    </row>
    <row r="2312" spans="3:7" ht="15">
      <c r="C2312" s="40"/>
      <c r="D2312" s="40"/>
      <c r="E2312" s="40"/>
      <c r="F2312" s="40"/>
      <c r="G2312" s="40"/>
    </row>
    <row r="2313" spans="3:7" ht="15">
      <c r="C2313" s="40"/>
      <c r="D2313" s="40"/>
      <c r="E2313" s="40"/>
      <c r="F2313" s="40"/>
      <c r="G2313" s="40"/>
    </row>
    <row r="2314" spans="3:7" ht="15">
      <c r="C2314" s="40"/>
      <c r="D2314" s="40"/>
      <c r="E2314" s="40"/>
      <c r="F2314" s="40"/>
      <c r="G2314" s="40"/>
    </row>
    <row r="2315" spans="3:7" ht="15">
      <c r="C2315" s="40"/>
      <c r="D2315" s="40"/>
      <c r="E2315" s="40"/>
      <c r="F2315" s="40"/>
      <c r="G2315" s="40"/>
    </row>
    <row r="2316" spans="3:7" ht="15">
      <c r="C2316" s="40"/>
      <c r="D2316" s="40"/>
      <c r="E2316" s="40"/>
      <c r="F2316" s="40"/>
      <c r="G2316" s="40"/>
    </row>
    <row r="2317" spans="3:7" ht="15">
      <c r="C2317" s="40"/>
      <c r="D2317" s="40"/>
      <c r="E2317" s="40"/>
      <c r="F2317" s="40"/>
      <c r="G2317" s="40"/>
    </row>
    <row r="2318" spans="3:7" ht="15">
      <c r="C2318" s="40"/>
      <c r="D2318" s="40"/>
      <c r="E2318" s="40"/>
      <c r="F2318" s="40"/>
      <c r="G2318" s="40"/>
    </row>
    <row r="2319" spans="3:7" ht="15">
      <c r="C2319" s="40"/>
      <c r="D2319" s="40"/>
      <c r="E2319" s="40"/>
      <c r="F2319" s="40"/>
      <c r="G2319" s="40"/>
    </row>
    <row r="2320" spans="3:7" ht="15">
      <c r="C2320" s="40"/>
      <c r="D2320" s="40"/>
      <c r="E2320" s="40"/>
      <c r="F2320" s="40"/>
      <c r="G2320" s="40"/>
    </row>
    <row r="2321" spans="3:7" ht="15">
      <c r="C2321" s="40"/>
      <c r="D2321" s="40"/>
      <c r="E2321" s="40"/>
      <c r="F2321" s="40"/>
      <c r="G2321" s="40"/>
    </row>
    <row r="2322" spans="3:7" ht="15">
      <c r="C2322" s="40"/>
      <c r="D2322" s="40"/>
      <c r="E2322" s="40"/>
      <c r="F2322" s="40"/>
      <c r="G2322" s="40"/>
    </row>
    <row r="2323" spans="3:7" ht="15">
      <c r="C2323" s="40"/>
      <c r="D2323" s="40"/>
      <c r="E2323" s="40"/>
      <c r="F2323" s="40"/>
      <c r="G2323" s="40"/>
    </row>
    <row r="2324" spans="3:7" ht="15">
      <c r="C2324" s="40"/>
      <c r="D2324" s="40"/>
      <c r="E2324" s="40"/>
      <c r="F2324" s="40"/>
      <c r="G2324" s="40"/>
    </row>
    <row r="2325" spans="3:7" ht="15">
      <c r="C2325" s="40"/>
      <c r="D2325" s="40"/>
      <c r="E2325" s="40"/>
      <c r="F2325" s="40"/>
      <c r="G2325" s="40"/>
    </row>
    <row r="2326" spans="3:7" ht="15">
      <c r="C2326" s="40"/>
      <c r="D2326" s="40"/>
      <c r="E2326" s="40"/>
      <c r="F2326" s="40"/>
      <c r="G2326" s="40"/>
    </row>
    <row r="2327" spans="3:7" ht="15">
      <c r="C2327" s="40"/>
      <c r="D2327" s="40"/>
      <c r="E2327" s="40"/>
      <c r="F2327" s="40"/>
      <c r="G2327" s="40"/>
    </row>
    <row r="2328" spans="3:7" ht="15">
      <c r="C2328" s="40"/>
      <c r="D2328" s="40"/>
      <c r="E2328" s="40"/>
      <c r="F2328" s="40"/>
      <c r="G2328" s="40"/>
    </row>
    <row r="2329" spans="3:7" ht="15">
      <c r="C2329" s="40"/>
      <c r="D2329" s="40"/>
      <c r="E2329" s="40"/>
      <c r="F2329" s="40"/>
      <c r="G2329" s="40"/>
    </row>
    <row r="2330" spans="3:7" ht="15">
      <c r="C2330" s="40"/>
      <c r="D2330" s="40"/>
      <c r="E2330" s="40"/>
      <c r="F2330" s="40"/>
      <c r="G2330" s="40"/>
    </row>
    <row r="2331" spans="3:7" ht="15">
      <c r="C2331" s="40"/>
      <c r="D2331" s="40"/>
      <c r="E2331" s="40"/>
      <c r="F2331" s="40"/>
      <c r="G2331" s="40"/>
    </row>
    <row r="2332" spans="3:7" ht="15">
      <c r="C2332" s="40"/>
      <c r="D2332" s="40"/>
      <c r="E2332" s="40"/>
      <c r="F2332" s="40"/>
      <c r="G2332" s="40"/>
    </row>
    <row r="2333" spans="3:7" ht="15">
      <c r="C2333" s="40"/>
      <c r="D2333" s="40"/>
      <c r="E2333" s="40"/>
      <c r="F2333" s="40"/>
      <c r="G2333" s="40"/>
    </row>
    <row r="2334" spans="3:7" ht="15">
      <c r="C2334" s="40"/>
      <c r="D2334" s="40"/>
      <c r="E2334" s="40"/>
      <c r="F2334" s="40"/>
      <c r="G2334" s="40"/>
    </row>
    <row r="2335" spans="3:7" ht="15">
      <c r="C2335" s="40"/>
      <c r="D2335" s="40"/>
      <c r="E2335" s="40"/>
      <c r="F2335" s="40"/>
      <c r="G2335" s="40"/>
    </row>
    <row r="2336" spans="3:7" ht="15">
      <c r="C2336" s="40"/>
      <c r="D2336" s="40"/>
      <c r="E2336" s="40"/>
      <c r="F2336" s="40"/>
      <c r="G2336" s="40"/>
    </row>
    <row r="2337" spans="3:7" ht="15">
      <c r="C2337" s="40"/>
      <c r="D2337" s="40"/>
      <c r="E2337" s="40"/>
      <c r="F2337" s="40"/>
      <c r="G2337" s="40"/>
    </row>
    <row r="2338" spans="3:7" ht="15">
      <c r="C2338" s="40"/>
      <c r="D2338" s="40"/>
      <c r="E2338" s="40"/>
      <c r="F2338" s="40"/>
      <c r="G2338" s="40"/>
    </row>
    <row r="2339" spans="3:7" ht="15">
      <c r="C2339" s="40"/>
      <c r="D2339" s="40"/>
      <c r="E2339" s="40"/>
      <c r="F2339" s="40"/>
      <c r="G2339" s="40"/>
    </row>
    <row r="2340" spans="3:7" ht="15">
      <c r="C2340" s="40"/>
      <c r="D2340" s="40"/>
      <c r="E2340" s="40"/>
      <c r="F2340" s="40"/>
      <c r="G2340" s="40"/>
    </row>
    <row r="2341" spans="3:7" ht="15">
      <c r="C2341" s="40"/>
      <c r="D2341" s="40"/>
      <c r="E2341" s="40"/>
      <c r="F2341" s="40"/>
      <c r="G2341" s="40"/>
    </row>
    <row r="2342" spans="3:7" ht="15">
      <c r="C2342" s="40"/>
      <c r="D2342" s="40"/>
      <c r="E2342" s="40"/>
      <c r="F2342" s="40"/>
      <c r="G2342" s="40"/>
    </row>
    <row r="2343" spans="3:7" ht="15">
      <c r="C2343" s="40"/>
      <c r="D2343" s="40"/>
      <c r="E2343" s="40"/>
      <c r="F2343" s="40"/>
      <c r="G2343" s="40"/>
    </row>
    <row r="2344" spans="3:7" ht="15">
      <c r="C2344" s="40"/>
      <c r="D2344" s="40"/>
      <c r="E2344" s="40"/>
      <c r="F2344" s="40"/>
      <c r="G2344" s="40"/>
    </row>
    <row r="2345" spans="3:7" ht="15">
      <c r="C2345" s="40"/>
      <c r="D2345" s="40"/>
      <c r="E2345" s="40"/>
      <c r="F2345" s="40"/>
      <c r="G2345" s="40"/>
    </row>
    <row r="2346" spans="3:7" ht="15">
      <c r="C2346" s="40"/>
      <c r="D2346" s="40"/>
      <c r="E2346" s="40"/>
      <c r="F2346" s="40"/>
      <c r="G2346" s="40"/>
    </row>
    <row r="2347" spans="3:7" ht="15">
      <c r="C2347" s="40"/>
      <c r="D2347" s="40"/>
      <c r="E2347" s="40"/>
      <c r="F2347" s="40"/>
      <c r="G2347" s="40"/>
    </row>
    <row r="2348" spans="3:7" ht="15">
      <c r="C2348" s="40"/>
      <c r="D2348" s="40"/>
      <c r="E2348" s="40"/>
      <c r="F2348" s="40"/>
      <c r="G2348" s="40"/>
    </row>
    <row r="2349" spans="3:7" ht="15">
      <c r="C2349" s="40"/>
      <c r="D2349" s="40"/>
      <c r="E2349" s="40"/>
      <c r="F2349" s="40"/>
      <c r="G2349" s="40"/>
    </row>
    <row r="2350" spans="3:7" ht="15">
      <c r="C2350" s="40"/>
      <c r="D2350" s="40"/>
      <c r="E2350" s="40"/>
      <c r="F2350" s="40"/>
      <c r="G2350" s="40"/>
    </row>
    <row r="2351" spans="3:7" ht="15">
      <c r="C2351" s="40"/>
      <c r="D2351" s="40"/>
      <c r="E2351" s="40"/>
      <c r="F2351" s="40"/>
      <c r="G2351" s="40"/>
    </row>
    <row r="2352" spans="3:7" ht="15">
      <c r="C2352" s="40"/>
      <c r="D2352" s="40"/>
      <c r="E2352" s="40"/>
      <c r="F2352" s="40"/>
      <c r="G2352" s="40"/>
    </row>
    <row r="2353" spans="3:7" ht="15">
      <c r="C2353" s="40"/>
      <c r="D2353" s="40"/>
      <c r="E2353" s="40"/>
      <c r="F2353" s="40"/>
      <c r="G2353" s="40"/>
    </row>
    <row r="2354" spans="3:7" ht="15">
      <c r="C2354" s="40"/>
      <c r="D2354" s="40"/>
      <c r="E2354" s="40"/>
      <c r="F2354" s="40"/>
      <c r="G2354" s="40"/>
    </row>
    <row r="2355" spans="3:7" ht="15">
      <c r="C2355" s="40"/>
      <c r="D2355" s="40"/>
      <c r="E2355" s="40"/>
      <c r="F2355" s="40"/>
      <c r="G2355" s="40"/>
    </row>
    <row r="2356" spans="3:7" ht="15">
      <c r="C2356" s="40"/>
      <c r="D2356" s="40"/>
      <c r="E2356" s="40"/>
      <c r="F2356" s="40"/>
      <c r="G2356" s="40"/>
    </row>
    <row r="2357" spans="3:7" ht="15">
      <c r="C2357" s="40"/>
      <c r="D2357" s="40"/>
      <c r="E2357" s="40"/>
      <c r="F2357" s="40"/>
      <c r="G2357" s="40"/>
    </row>
    <row r="2358" spans="3:7" ht="15">
      <c r="C2358" s="40"/>
      <c r="D2358" s="40"/>
      <c r="E2358" s="40"/>
      <c r="F2358" s="40"/>
      <c r="G2358" s="40"/>
    </row>
    <row r="2359" spans="3:7" ht="15">
      <c r="C2359" s="40"/>
      <c r="D2359" s="40"/>
      <c r="E2359" s="40"/>
      <c r="F2359" s="40"/>
      <c r="G2359" s="40"/>
    </row>
    <row r="2360" spans="3:7" ht="15">
      <c r="C2360" s="40"/>
      <c r="D2360" s="40"/>
      <c r="E2360" s="40"/>
      <c r="F2360" s="40"/>
      <c r="G2360" s="40"/>
    </row>
    <row r="2361" spans="3:7" ht="15">
      <c r="C2361" s="40"/>
      <c r="D2361" s="40"/>
      <c r="E2361" s="40"/>
      <c r="F2361" s="40"/>
      <c r="G2361" s="40"/>
    </row>
    <row r="2362" spans="3:7" ht="15">
      <c r="C2362" s="40"/>
      <c r="D2362" s="40"/>
      <c r="E2362" s="40"/>
      <c r="F2362" s="40"/>
      <c r="G2362" s="40"/>
    </row>
    <row r="2363" spans="3:7" ht="15">
      <c r="C2363" s="40"/>
      <c r="D2363" s="40"/>
      <c r="E2363" s="40"/>
      <c r="F2363" s="40"/>
      <c r="G2363" s="40"/>
    </row>
    <row r="2364" spans="3:7" ht="15">
      <c r="C2364" s="40"/>
      <c r="D2364" s="40"/>
      <c r="E2364" s="40"/>
      <c r="F2364" s="40"/>
      <c r="G2364" s="40"/>
    </row>
    <row r="2365" spans="3:7" ht="15">
      <c r="C2365" s="40"/>
      <c r="D2365" s="40"/>
      <c r="E2365" s="40"/>
      <c r="F2365" s="40"/>
      <c r="G2365" s="40"/>
    </row>
    <row r="2366" spans="3:7" ht="15">
      <c r="C2366" s="40"/>
      <c r="D2366" s="40"/>
      <c r="E2366" s="40"/>
      <c r="F2366" s="40"/>
      <c r="G2366" s="40"/>
    </row>
    <row r="2367" spans="3:7" ht="15">
      <c r="C2367" s="40"/>
      <c r="D2367" s="40"/>
      <c r="E2367" s="40"/>
      <c r="F2367" s="40"/>
      <c r="G2367" s="40"/>
    </row>
    <row r="2368" spans="3:7" ht="15">
      <c r="C2368" s="40"/>
      <c r="D2368" s="40"/>
      <c r="E2368" s="40"/>
      <c r="F2368" s="40"/>
      <c r="G2368" s="40"/>
    </row>
    <row r="2369" spans="3:7" ht="15">
      <c r="C2369" s="40"/>
      <c r="D2369" s="40"/>
      <c r="E2369" s="40"/>
      <c r="F2369" s="40"/>
      <c r="G2369" s="40"/>
    </row>
    <row r="2370" spans="3:7" ht="15">
      <c r="C2370" s="40"/>
      <c r="D2370" s="40"/>
      <c r="E2370" s="40"/>
      <c r="F2370" s="40"/>
      <c r="G2370" s="40"/>
    </row>
    <row r="2371" spans="3:7" ht="15">
      <c r="C2371" s="40"/>
      <c r="D2371" s="40"/>
      <c r="E2371" s="40"/>
      <c r="F2371" s="40"/>
      <c r="G2371" s="40"/>
    </row>
    <row r="2372" spans="3:7" ht="15">
      <c r="C2372" s="40"/>
      <c r="D2372" s="40"/>
      <c r="E2372" s="40"/>
      <c r="F2372" s="40"/>
      <c r="G2372" s="40"/>
    </row>
    <row r="2373" spans="3:7" ht="15">
      <c r="C2373" s="40"/>
      <c r="D2373" s="40"/>
      <c r="E2373" s="40"/>
      <c r="F2373" s="40"/>
      <c r="G2373" s="40"/>
    </row>
    <row r="2374" spans="3:7" ht="15">
      <c r="C2374" s="40"/>
      <c r="D2374" s="40"/>
      <c r="E2374" s="40"/>
      <c r="F2374" s="40"/>
      <c r="G2374" s="40"/>
    </row>
    <row r="2375" spans="3:7" ht="15">
      <c r="C2375" s="40"/>
      <c r="D2375" s="40"/>
      <c r="E2375" s="40"/>
      <c r="F2375" s="40"/>
      <c r="G2375" s="40"/>
    </row>
    <row r="2376" spans="3:7" ht="15">
      <c r="C2376" s="40"/>
      <c r="D2376" s="40"/>
      <c r="E2376" s="40"/>
      <c r="F2376" s="40"/>
      <c r="G2376" s="40"/>
    </row>
    <row r="2377" spans="3:7" ht="15">
      <c r="C2377" s="40"/>
      <c r="D2377" s="40"/>
      <c r="E2377" s="40"/>
      <c r="F2377" s="40"/>
      <c r="G2377" s="40"/>
    </row>
    <row r="2378" spans="3:7" ht="15">
      <c r="C2378" s="40"/>
      <c r="D2378" s="40"/>
      <c r="E2378" s="40"/>
      <c r="F2378" s="40"/>
      <c r="G2378" s="40"/>
    </row>
    <row r="2379" spans="3:7" ht="15">
      <c r="C2379" s="40"/>
      <c r="D2379" s="40"/>
      <c r="E2379" s="40"/>
      <c r="F2379" s="40"/>
      <c r="G2379" s="40"/>
    </row>
    <row r="2380" spans="3:7" ht="15">
      <c r="C2380" s="40"/>
      <c r="D2380" s="40"/>
      <c r="E2380" s="40"/>
      <c r="F2380" s="40"/>
      <c r="G2380" s="40"/>
    </row>
    <row r="2381" spans="3:7" ht="15">
      <c r="C2381" s="40"/>
      <c r="D2381" s="40"/>
      <c r="E2381" s="40"/>
      <c r="F2381" s="40"/>
      <c r="G2381" s="40"/>
    </row>
    <row r="2382" spans="3:7" ht="15">
      <c r="C2382" s="40"/>
      <c r="D2382" s="40"/>
      <c r="E2382" s="40"/>
      <c r="F2382" s="40"/>
      <c r="G2382" s="40"/>
    </row>
    <row r="2383" spans="3:7" ht="15">
      <c r="C2383" s="40"/>
      <c r="D2383" s="40"/>
      <c r="E2383" s="40"/>
      <c r="F2383" s="40"/>
      <c r="G2383" s="40"/>
    </row>
    <row r="2384" spans="3:7" ht="15">
      <c r="C2384" s="40"/>
      <c r="D2384" s="40"/>
      <c r="E2384" s="40"/>
      <c r="F2384" s="40"/>
      <c r="G2384" s="40"/>
    </row>
    <row r="2385" spans="3:7" ht="15">
      <c r="C2385" s="40"/>
      <c r="D2385" s="40"/>
      <c r="E2385" s="40"/>
      <c r="F2385" s="40"/>
      <c r="G2385" s="40"/>
    </row>
    <row r="2386" spans="3:7" ht="15">
      <c r="C2386" s="40"/>
      <c r="D2386" s="40"/>
      <c r="E2386" s="40"/>
      <c r="F2386" s="40"/>
      <c r="G2386" s="40"/>
    </row>
    <row r="2387" spans="3:7" ht="15">
      <c r="C2387" s="40"/>
      <c r="D2387" s="40"/>
      <c r="E2387" s="40"/>
      <c r="F2387" s="40"/>
      <c r="G2387" s="40"/>
    </row>
    <row r="2388" spans="3:7" ht="15">
      <c r="C2388" s="40"/>
      <c r="D2388" s="40"/>
      <c r="E2388" s="40"/>
      <c r="F2388" s="40"/>
      <c r="G2388" s="40"/>
    </row>
    <row r="2389" spans="3:7" ht="15">
      <c r="C2389" s="40"/>
      <c r="D2389" s="40"/>
      <c r="E2389" s="40"/>
      <c r="F2389" s="40"/>
      <c r="G2389" s="40"/>
    </row>
    <row r="2390" spans="3:7" ht="15">
      <c r="C2390" s="40"/>
      <c r="D2390" s="40"/>
      <c r="E2390" s="40"/>
      <c r="F2390" s="40"/>
      <c r="G2390" s="40"/>
    </row>
    <row r="2391" spans="3:7" ht="15">
      <c r="C2391" s="40"/>
      <c r="D2391" s="40"/>
      <c r="E2391" s="40"/>
      <c r="F2391" s="40"/>
      <c r="G2391" s="40"/>
    </row>
    <row r="2392" spans="3:7" ht="15">
      <c r="C2392" s="40"/>
      <c r="D2392" s="40"/>
      <c r="E2392" s="40"/>
      <c r="F2392" s="40"/>
      <c r="G2392" s="40"/>
    </row>
    <row r="2393" spans="3:7" ht="15">
      <c r="C2393" s="40"/>
      <c r="D2393" s="40"/>
      <c r="E2393" s="40"/>
      <c r="F2393" s="40"/>
      <c r="G2393" s="40"/>
    </row>
    <row r="2394" spans="3:7" ht="15">
      <c r="C2394" s="40"/>
      <c r="D2394" s="40"/>
      <c r="E2394" s="40"/>
      <c r="F2394" s="40"/>
      <c r="G2394" s="40"/>
    </row>
    <row r="2395" spans="3:7" ht="15">
      <c r="C2395" s="40"/>
      <c r="D2395" s="40"/>
      <c r="E2395" s="40"/>
      <c r="F2395" s="40"/>
      <c r="G2395" s="40"/>
    </row>
    <row r="2396" spans="3:7" ht="15">
      <c r="C2396" s="40"/>
      <c r="D2396" s="40"/>
      <c r="E2396" s="40"/>
      <c r="F2396" s="40"/>
      <c r="G2396" s="40"/>
    </row>
    <row r="2397" spans="3:7" ht="15">
      <c r="C2397" s="40"/>
      <c r="D2397" s="40"/>
      <c r="E2397" s="40"/>
      <c r="F2397" s="40"/>
      <c r="G2397" s="40"/>
    </row>
    <row r="2398" spans="3:7" ht="15">
      <c r="C2398" s="40"/>
      <c r="D2398" s="40"/>
      <c r="E2398" s="40"/>
      <c r="F2398" s="40"/>
      <c r="G2398" s="40"/>
    </row>
    <row r="2399" spans="3:7" ht="15">
      <c r="C2399" s="40"/>
      <c r="D2399" s="40"/>
      <c r="E2399" s="40"/>
      <c r="F2399" s="40"/>
      <c r="G2399" s="40"/>
    </row>
    <row r="2400" spans="3:7" ht="15">
      <c r="C2400" s="40"/>
      <c r="D2400" s="40"/>
      <c r="E2400" s="40"/>
      <c r="F2400" s="40"/>
      <c r="G2400" s="40"/>
    </row>
    <row r="2401" spans="3:7" ht="15">
      <c r="C2401" s="40"/>
      <c r="D2401" s="40"/>
      <c r="E2401" s="40"/>
      <c r="F2401" s="40"/>
      <c r="G2401" s="40"/>
    </row>
    <row r="2402" spans="3:7" ht="15">
      <c r="C2402" s="40"/>
      <c r="D2402" s="40"/>
      <c r="E2402" s="40"/>
      <c r="F2402" s="40"/>
      <c r="G2402" s="40"/>
    </row>
    <row r="2403" spans="3:7" ht="15">
      <c r="C2403" s="40"/>
      <c r="D2403" s="40"/>
      <c r="E2403" s="40"/>
      <c r="F2403" s="40"/>
      <c r="G2403" s="40"/>
    </row>
    <row r="2404" spans="3:7" ht="15">
      <c r="C2404" s="40"/>
      <c r="D2404" s="40"/>
      <c r="E2404" s="40"/>
      <c r="F2404" s="40"/>
      <c r="G2404" s="40"/>
    </row>
    <row r="2405" spans="3:7" ht="15">
      <c r="C2405" s="40"/>
      <c r="D2405" s="40"/>
      <c r="E2405" s="40"/>
      <c r="F2405" s="40"/>
      <c r="G2405" s="40"/>
    </row>
    <row r="2406" spans="3:7" ht="15">
      <c r="C2406" s="40"/>
      <c r="D2406" s="40"/>
      <c r="E2406" s="40"/>
      <c r="F2406" s="40"/>
      <c r="G2406" s="40"/>
    </row>
    <row r="2407" spans="3:7" ht="15">
      <c r="C2407" s="40"/>
      <c r="D2407" s="40"/>
      <c r="E2407" s="40"/>
      <c r="F2407" s="40"/>
      <c r="G2407" s="40"/>
    </row>
    <row r="2408" spans="3:7" ht="15">
      <c r="C2408" s="40"/>
      <c r="D2408" s="40"/>
      <c r="E2408" s="40"/>
      <c r="F2408" s="40"/>
      <c r="G2408" s="40"/>
    </row>
    <row r="2409" spans="3:7" ht="15">
      <c r="C2409" s="40"/>
      <c r="D2409" s="40"/>
      <c r="E2409" s="40"/>
      <c r="F2409" s="40"/>
      <c r="G2409" s="40"/>
    </row>
    <row r="2410" spans="3:7" ht="15">
      <c r="C2410" s="40"/>
      <c r="D2410" s="40"/>
      <c r="E2410" s="40"/>
      <c r="F2410" s="40"/>
      <c r="G2410" s="40"/>
    </row>
    <row r="2411" spans="3:7" ht="15">
      <c r="C2411" s="40"/>
      <c r="D2411" s="40"/>
      <c r="E2411" s="40"/>
      <c r="F2411" s="40"/>
      <c r="G2411" s="40"/>
    </row>
    <row r="2412" spans="3:7" ht="15">
      <c r="C2412" s="40"/>
      <c r="D2412" s="40"/>
      <c r="E2412" s="40"/>
      <c r="F2412" s="40"/>
      <c r="G2412" s="40"/>
    </row>
    <row r="2413" spans="3:7" ht="15">
      <c r="C2413" s="40"/>
      <c r="D2413" s="40"/>
      <c r="E2413" s="40"/>
      <c r="F2413" s="40"/>
      <c r="G2413" s="40"/>
    </row>
    <row r="2414" spans="3:7" ht="15">
      <c r="C2414" s="40"/>
      <c r="D2414" s="40"/>
      <c r="E2414" s="40"/>
      <c r="F2414" s="40"/>
      <c r="G2414" s="40"/>
    </row>
    <row r="2415" spans="3:7" ht="15">
      <c r="C2415" s="40"/>
      <c r="D2415" s="40"/>
      <c r="E2415" s="40"/>
      <c r="F2415" s="40"/>
      <c r="G2415" s="40"/>
    </row>
    <row r="2416" spans="3:7" ht="15">
      <c r="C2416" s="40"/>
      <c r="D2416" s="40"/>
      <c r="E2416" s="40"/>
      <c r="F2416" s="40"/>
      <c r="G2416" s="40"/>
    </row>
    <row r="2417" spans="3:7" ht="15">
      <c r="C2417" s="40"/>
      <c r="D2417" s="40"/>
      <c r="E2417" s="40"/>
      <c r="F2417" s="40"/>
      <c r="G2417" s="40"/>
    </row>
    <row r="2418" spans="3:7" ht="15">
      <c r="C2418" s="40"/>
      <c r="D2418" s="40"/>
      <c r="E2418" s="40"/>
      <c r="F2418" s="40"/>
      <c r="G2418" s="40"/>
    </row>
    <row r="2419" spans="3:7" ht="15">
      <c r="C2419" s="40"/>
      <c r="D2419" s="40"/>
      <c r="E2419" s="40"/>
      <c r="F2419" s="40"/>
      <c r="G2419" s="40"/>
    </row>
    <row r="2420" spans="3:7" ht="15">
      <c r="C2420" s="40"/>
      <c r="D2420" s="40"/>
      <c r="E2420" s="40"/>
      <c r="F2420" s="40"/>
      <c r="G2420" s="40"/>
    </row>
    <row r="2421" spans="3:7" ht="15">
      <c r="C2421" s="40"/>
      <c r="D2421" s="40"/>
      <c r="E2421" s="40"/>
      <c r="F2421" s="40"/>
      <c r="G2421" s="40"/>
    </row>
    <row r="2422" spans="3:7" ht="15">
      <c r="C2422" s="40"/>
      <c r="D2422" s="40"/>
      <c r="E2422" s="40"/>
      <c r="F2422" s="40"/>
      <c r="G2422" s="40"/>
    </row>
    <row r="2423" spans="3:7" ht="15">
      <c r="C2423" s="40"/>
      <c r="D2423" s="40"/>
      <c r="E2423" s="40"/>
      <c r="F2423" s="40"/>
      <c r="G2423" s="40"/>
    </row>
    <row r="2424" spans="3:7" ht="15">
      <c r="C2424" s="40"/>
      <c r="D2424" s="40"/>
      <c r="E2424" s="40"/>
      <c r="F2424" s="40"/>
      <c r="G2424" s="40"/>
    </row>
    <row r="2425" spans="3:7" ht="15">
      <c r="C2425" s="40"/>
      <c r="D2425" s="40"/>
      <c r="E2425" s="40"/>
      <c r="F2425" s="40"/>
      <c r="G2425" s="40"/>
    </row>
    <row r="2426" spans="3:7" ht="15">
      <c r="C2426" s="40"/>
      <c r="D2426" s="40"/>
      <c r="E2426" s="40"/>
      <c r="F2426" s="40"/>
      <c r="G2426" s="40"/>
    </row>
    <row r="2427" spans="3:7" ht="15">
      <c r="C2427" s="40"/>
      <c r="D2427" s="40"/>
      <c r="E2427" s="40"/>
      <c r="F2427" s="40"/>
      <c r="G2427" s="40"/>
    </row>
    <row r="2428" spans="3:7" ht="15">
      <c r="C2428" s="40"/>
      <c r="D2428" s="40"/>
      <c r="E2428" s="40"/>
      <c r="F2428" s="40"/>
      <c r="G2428" s="40"/>
    </row>
    <row r="2429" spans="3:7" ht="15">
      <c r="C2429" s="40"/>
      <c r="D2429" s="40"/>
      <c r="E2429" s="40"/>
      <c r="F2429" s="40"/>
      <c r="G2429" s="40"/>
    </row>
    <row r="2430" spans="3:7" ht="15">
      <c r="C2430" s="40"/>
      <c r="D2430" s="40"/>
      <c r="E2430" s="40"/>
      <c r="F2430" s="40"/>
      <c r="G2430" s="40"/>
    </row>
    <row r="2431" spans="3:7" ht="15">
      <c r="C2431" s="40"/>
      <c r="D2431" s="40"/>
      <c r="E2431" s="40"/>
      <c r="F2431" s="40"/>
      <c r="G2431" s="40"/>
    </row>
    <row r="2432" spans="3:7" ht="15">
      <c r="C2432" s="40"/>
      <c r="D2432" s="40"/>
      <c r="E2432" s="40"/>
      <c r="F2432" s="40"/>
      <c r="G2432" s="40"/>
    </row>
    <row r="2433" spans="3:7" ht="15">
      <c r="C2433" s="40"/>
      <c r="D2433" s="40"/>
      <c r="E2433" s="40"/>
      <c r="F2433" s="40"/>
      <c r="G2433" s="40"/>
    </row>
    <row r="2434" spans="3:7" ht="15">
      <c r="C2434" s="40"/>
      <c r="D2434" s="40"/>
      <c r="E2434" s="40"/>
      <c r="F2434" s="40"/>
      <c r="G2434" s="40"/>
    </row>
    <row r="2435" spans="3:7" ht="15">
      <c r="C2435" s="40"/>
      <c r="D2435" s="40"/>
      <c r="E2435" s="40"/>
      <c r="F2435" s="40"/>
      <c r="G2435" s="40"/>
    </row>
    <row r="2436" spans="3:7" ht="15">
      <c r="C2436" s="40"/>
      <c r="D2436" s="40"/>
      <c r="E2436" s="40"/>
      <c r="F2436" s="40"/>
      <c r="G2436" s="40"/>
    </row>
    <row r="2437" spans="3:7" ht="15">
      <c r="C2437" s="40"/>
      <c r="D2437" s="40"/>
      <c r="E2437" s="40"/>
      <c r="F2437" s="40"/>
      <c r="G2437" s="40"/>
    </row>
    <row r="2438" spans="3:7" ht="15">
      <c r="C2438" s="40"/>
      <c r="D2438" s="40"/>
      <c r="E2438" s="40"/>
      <c r="F2438" s="40"/>
      <c r="G2438" s="40"/>
    </row>
    <row r="2439" spans="3:7" ht="15">
      <c r="C2439" s="40"/>
      <c r="D2439" s="40"/>
      <c r="E2439" s="40"/>
      <c r="F2439" s="40"/>
      <c r="G2439" s="40"/>
    </row>
    <row r="2440" spans="3:7" ht="15">
      <c r="C2440" s="40"/>
      <c r="D2440" s="40"/>
      <c r="E2440" s="40"/>
      <c r="F2440" s="40"/>
      <c r="G2440" s="40"/>
    </row>
    <row r="2441" spans="3:7" ht="15">
      <c r="C2441" s="40"/>
      <c r="D2441" s="40"/>
      <c r="E2441" s="40"/>
      <c r="F2441" s="40"/>
      <c r="G2441" s="40"/>
    </row>
    <row r="2442" spans="3:7" ht="15">
      <c r="C2442" s="40"/>
      <c r="D2442" s="40"/>
      <c r="E2442" s="40"/>
      <c r="F2442" s="40"/>
      <c r="G2442" s="40"/>
    </row>
    <row r="2443" spans="3:7" ht="15">
      <c r="C2443" s="40"/>
      <c r="D2443" s="40"/>
      <c r="E2443" s="40"/>
      <c r="F2443" s="40"/>
      <c r="G2443" s="40"/>
    </row>
    <row r="2444" spans="3:7" ht="15">
      <c r="C2444" s="40"/>
      <c r="D2444" s="40"/>
      <c r="E2444" s="40"/>
      <c r="F2444" s="40"/>
      <c r="G2444" s="40"/>
    </row>
    <row r="2445" spans="3:7" ht="15">
      <c r="C2445" s="40"/>
      <c r="D2445" s="40"/>
      <c r="E2445" s="40"/>
      <c r="F2445" s="40"/>
      <c r="G2445" s="40"/>
    </row>
    <row r="2446" spans="3:7" ht="15">
      <c r="C2446" s="40"/>
      <c r="D2446" s="40"/>
      <c r="E2446" s="40"/>
      <c r="F2446" s="40"/>
      <c r="G2446" s="40"/>
    </row>
    <row r="2447" spans="3:7" ht="15">
      <c r="C2447" s="40"/>
      <c r="D2447" s="40"/>
      <c r="E2447" s="40"/>
      <c r="F2447" s="40"/>
      <c r="G2447" s="40"/>
    </row>
    <row r="2448" spans="3:7" ht="15">
      <c r="C2448" s="40"/>
      <c r="D2448" s="40"/>
      <c r="E2448" s="40"/>
      <c r="F2448" s="40"/>
      <c r="G2448" s="40"/>
    </row>
    <row r="2449" spans="3:7" ht="15">
      <c r="C2449" s="40"/>
      <c r="D2449" s="40"/>
      <c r="E2449" s="40"/>
      <c r="F2449" s="40"/>
      <c r="G2449" s="40"/>
    </row>
    <row r="2450" spans="3:7" ht="15">
      <c r="C2450" s="40"/>
      <c r="D2450" s="40"/>
      <c r="E2450" s="40"/>
      <c r="F2450" s="40"/>
      <c r="G2450" s="40"/>
    </row>
    <row r="2451" spans="3:7" ht="15">
      <c r="C2451" s="40"/>
      <c r="D2451" s="40"/>
      <c r="E2451" s="40"/>
      <c r="F2451" s="40"/>
      <c r="G2451" s="40"/>
    </row>
    <row r="2452" spans="3:7" ht="15">
      <c r="C2452" s="40"/>
      <c r="D2452" s="40"/>
      <c r="E2452" s="40"/>
      <c r="F2452" s="40"/>
      <c r="G2452" s="40"/>
    </row>
    <row r="2453" spans="3:7" ht="15">
      <c r="C2453" s="40"/>
      <c r="D2453" s="40"/>
      <c r="E2453" s="40"/>
      <c r="F2453" s="40"/>
      <c r="G2453" s="40"/>
    </row>
    <row r="2454" spans="3:7" ht="15">
      <c r="C2454" s="40"/>
      <c r="D2454" s="40"/>
      <c r="E2454" s="40"/>
      <c r="F2454" s="40"/>
      <c r="G2454" s="40"/>
    </row>
    <row r="2455" spans="3:7" ht="15">
      <c r="C2455" s="40"/>
      <c r="D2455" s="40"/>
      <c r="E2455" s="40"/>
      <c r="F2455" s="40"/>
      <c r="G2455" s="40"/>
    </row>
    <row r="2456" spans="3:7" ht="15">
      <c r="C2456" s="40"/>
      <c r="D2456" s="40"/>
      <c r="E2456" s="40"/>
      <c r="F2456" s="40"/>
      <c r="G2456" s="40"/>
    </row>
    <row r="2457" spans="3:7" ht="15">
      <c r="C2457" s="40"/>
      <c r="D2457" s="40"/>
      <c r="E2457" s="40"/>
      <c r="F2457" s="40"/>
      <c r="G2457" s="40"/>
    </row>
    <row r="2458" spans="3:7" ht="15">
      <c r="C2458" s="40"/>
      <c r="D2458" s="40"/>
      <c r="E2458" s="40"/>
      <c r="F2458" s="40"/>
      <c r="G2458" s="40"/>
    </row>
    <row r="2459" spans="3:7" ht="15">
      <c r="C2459" s="40"/>
      <c r="D2459" s="40"/>
      <c r="E2459" s="40"/>
      <c r="F2459" s="40"/>
      <c r="G2459" s="40"/>
    </row>
    <row r="2460" spans="3:7" ht="15">
      <c r="C2460" s="40"/>
      <c r="D2460" s="40"/>
      <c r="E2460" s="40"/>
      <c r="F2460" s="40"/>
      <c r="G2460" s="40"/>
    </row>
    <row r="2461" spans="3:7" ht="15">
      <c r="C2461" s="40"/>
      <c r="D2461" s="40"/>
      <c r="E2461" s="40"/>
      <c r="F2461" s="40"/>
      <c r="G2461" s="40"/>
    </row>
    <row r="2462" spans="3:7" ht="15">
      <c r="C2462" s="40"/>
      <c r="D2462" s="40"/>
      <c r="E2462" s="40"/>
      <c r="F2462" s="40"/>
      <c r="G2462" s="40"/>
    </row>
    <row r="2463" spans="3:7" ht="15">
      <c r="C2463" s="40"/>
      <c r="D2463" s="40"/>
      <c r="E2463" s="40"/>
      <c r="F2463" s="40"/>
      <c r="G2463" s="40"/>
    </row>
    <row r="2464" spans="3:7" ht="15">
      <c r="C2464" s="40"/>
      <c r="D2464" s="40"/>
      <c r="E2464" s="40"/>
      <c r="F2464" s="40"/>
      <c r="G2464" s="40"/>
    </row>
    <row r="2465" spans="3:7" ht="15">
      <c r="C2465" s="40"/>
      <c r="D2465" s="40"/>
      <c r="E2465" s="40"/>
      <c r="F2465" s="40"/>
      <c r="G2465" s="40"/>
    </row>
    <row r="2466" spans="3:7" ht="15">
      <c r="C2466" s="40"/>
      <c r="D2466" s="40"/>
      <c r="E2466" s="40"/>
      <c r="F2466" s="40"/>
      <c r="G2466" s="40"/>
    </row>
    <row r="2467" spans="3:7" ht="15">
      <c r="C2467" s="40"/>
      <c r="D2467" s="40"/>
      <c r="E2467" s="40"/>
      <c r="F2467" s="40"/>
      <c r="G2467" s="40"/>
    </row>
    <row r="2468" spans="3:7" ht="15">
      <c r="C2468" s="40"/>
      <c r="D2468" s="40"/>
      <c r="E2468" s="40"/>
      <c r="F2468" s="40"/>
      <c r="G2468" s="40"/>
    </row>
    <row r="2469" spans="3:7" ht="15">
      <c r="C2469" s="40"/>
      <c r="D2469" s="40"/>
      <c r="E2469" s="40"/>
      <c r="F2469" s="40"/>
      <c r="G2469" s="40"/>
    </row>
    <row r="2470" spans="3:7" ht="15">
      <c r="C2470" s="40"/>
      <c r="D2470" s="40"/>
      <c r="E2470" s="40"/>
      <c r="F2470" s="40"/>
      <c r="G2470" s="40"/>
    </row>
    <row r="2471" spans="3:7" ht="15">
      <c r="C2471" s="40"/>
      <c r="D2471" s="40"/>
      <c r="E2471" s="40"/>
      <c r="F2471" s="40"/>
      <c r="G2471" s="40"/>
    </row>
    <row r="2472" spans="3:7" ht="15">
      <c r="C2472" s="40"/>
      <c r="D2472" s="40"/>
      <c r="E2472" s="40"/>
      <c r="F2472" s="40"/>
      <c r="G2472" s="40"/>
    </row>
    <row r="2473" spans="3:7" ht="15">
      <c r="C2473" s="40"/>
      <c r="D2473" s="40"/>
      <c r="E2473" s="40"/>
      <c r="F2473" s="40"/>
      <c r="G2473" s="40"/>
    </row>
    <row r="2474" spans="3:7" ht="15">
      <c r="C2474" s="40"/>
      <c r="D2474" s="40"/>
      <c r="E2474" s="40"/>
      <c r="F2474" s="40"/>
      <c r="G2474" s="40"/>
    </row>
    <row r="2475" spans="3:7" ht="15">
      <c r="C2475" s="40"/>
      <c r="D2475" s="40"/>
      <c r="E2475" s="40"/>
      <c r="F2475" s="40"/>
      <c r="G2475" s="40"/>
    </row>
    <row r="2476" spans="3:7" ht="15">
      <c r="C2476" s="40"/>
      <c r="D2476" s="40"/>
      <c r="E2476" s="40"/>
      <c r="F2476" s="40"/>
      <c r="G2476" s="40"/>
    </row>
    <row r="2477" spans="3:7" ht="15">
      <c r="C2477" s="40"/>
      <c r="D2477" s="40"/>
      <c r="E2477" s="40"/>
      <c r="F2477" s="40"/>
      <c r="G2477" s="40"/>
    </row>
    <row r="2478" spans="3:7" ht="15">
      <c r="C2478" s="40"/>
      <c r="D2478" s="40"/>
      <c r="E2478" s="40"/>
      <c r="F2478" s="40"/>
      <c r="G2478" s="40"/>
    </row>
    <row r="2479" spans="3:7" ht="15">
      <c r="C2479" s="40"/>
      <c r="D2479" s="40"/>
      <c r="E2479" s="40"/>
      <c r="F2479" s="40"/>
      <c r="G2479" s="40"/>
    </row>
    <row r="2480" spans="3:7" ht="15">
      <c r="C2480" s="40"/>
      <c r="D2480" s="40"/>
      <c r="E2480" s="40"/>
      <c r="F2480" s="40"/>
      <c r="G2480" s="40"/>
    </row>
    <row r="2481" spans="3:7" ht="15">
      <c r="C2481" s="40"/>
      <c r="D2481" s="40"/>
      <c r="E2481" s="40"/>
      <c r="F2481" s="40"/>
      <c r="G2481" s="40"/>
    </row>
    <row r="2482" spans="3:7" ht="15">
      <c r="C2482" s="40"/>
      <c r="D2482" s="40"/>
      <c r="E2482" s="40"/>
      <c r="F2482" s="40"/>
      <c r="G2482" s="40"/>
    </row>
    <row r="2483" spans="3:7" ht="15">
      <c r="C2483" s="40"/>
      <c r="D2483" s="40"/>
      <c r="E2483" s="40"/>
      <c r="F2483" s="40"/>
      <c r="G2483" s="40"/>
    </row>
    <row r="2484" spans="3:7" ht="15">
      <c r="C2484" s="40"/>
      <c r="D2484" s="40"/>
      <c r="E2484" s="40"/>
      <c r="F2484" s="40"/>
      <c r="G2484" s="40"/>
    </row>
    <row r="2485" spans="3:7" ht="15">
      <c r="C2485" s="40"/>
      <c r="D2485" s="40"/>
      <c r="E2485" s="40"/>
      <c r="F2485" s="40"/>
      <c r="G2485" s="40"/>
    </row>
    <row r="2486" spans="3:7" ht="15">
      <c r="C2486" s="40"/>
      <c r="D2486" s="40"/>
      <c r="E2486" s="40"/>
      <c r="F2486" s="40"/>
      <c r="G2486" s="40"/>
    </row>
    <row r="2487" spans="3:7" ht="15">
      <c r="C2487" s="40"/>
      <c r="D2487" s="40"/>
      <c r="E2487" s="40"/>
      <c r="F2487" s="40"/>
      <c r="G2487" s="40"/>
    </row>
    <row r="2488" spans="3:7" ht="15">
      <c r="C2488" s="40"/>
      <c r="D2488" s="40"/>
      <c r="E2488" s="40"/>
      <c r="F2488" s="40"/>
      <c r="G2488" s="40"/>
    </row>
    <row r="2489" spans="3:7" ht="15">
      <c r="C2489" s="40"/>
      <c r="D2489" s="40"/>
      <c r="E2489" s="40"/>
      <c r="F2489" s="40"/>
      <c r="G2489" s="40"/>
    </row>
    <row r="2490" spans="3:7" ht="15">
      <c r="C2490" s="40"/>
      <c r="D2490" s="40"/>
      <c r="E2490" s="40"/>
      <c r="F2490" s="40"/>
      <c r="G2490" s="40"/>
    </row>
    <row r="2491" spans="3:7" ht="15">
      <c r="C2491" s="40"/>
      <c r="D2491" s="40"/>
      <c r="E2491" s="40"/>
      <c r="F2491" s="40"/>
      <c r="G2491" s="40"/>
    </row>
    <row r="2492" spans="3:7" ht="15">
      <c r="C2492" s="40"/>
      <c r="D2492" s="40"/>
      <c r="E2492" s="40"/>
      <c r="F2492" s="40"/>
      <c r="G2492" s="40"/>
    </row>
    <row r="2493" spans="3:7" ht="15">
      <c r="C2493" s="40"/>
      <c r="D2493" s="40"/>
      <c r="E2493" s="40"/>
      <c r="F2493" s="40"/>
      <c r="G2493" s="40"/>
    </row>
    <row r="2494" spans="3:7" ht="15">
      <c r="C2494" s="40"/>
      <c r="D2494" s="40"/>
      <c r="E2494" s="40"/>
      <c r="F2494" s="40"/>
      <c r="G2494" s="40"/>
    </row>
    <row r="2495" spans="3:7" ht="15">
      <c r="C2495" s="40"/>
      <c r="D2495" s="40"/>
      <c r="E2495" s="40"/>
      <c r="F2495" s="40"/>
      <c r="G2495" s="40"/>
    </row>
    <row r="2496" spans="3:7" ht="15">
      <c r="C2496" s="40"/>
      <c r="D2496" s="40"/>
      <c r="E2496" s="40"/>
      <c r="F2496" s="40"/>
      <c r="G2496" s="40"/>
    </row>
    <row r="2497" spans="3:7" ht="15">
      <c r="C2497" s="40"/>
      <c r="D2497" s="40"/>
      <c r="E2497" s="40"/>
      <c r="F2497" s="40"/>
      <c r="G2497" s="40"/>
    </row>
    <row r="2498" spans="3:7" ht="15">
      <c r="C2498" s="40"/>
      <c r="D2498" s="40"/>
      <c r="E2498" s="40"/>
      <c r="F2498" s="40"/>
      <c r="G2498" s="40"/>
    </row>
    <row r="2499" spans="3:7" ht="15">
      <c r="C2499" s="40"/>
      <c r="D2499" s="40"/>
      <c r="E2499" s="40"/>
      <c r="F2499" s="40"/>
      <c r="G2499" s="40"/>
    </row>
    <row r="2500" spans="3:7" ht="15">
      <c r="C2500" s="40"/>
      <c r="D2500" s="40"/>
      <c r="E2500" s="40"/>
      <c r="F2500" s="40"/>
      <c r="G2500" s="40"/>
    </row>
    <row r="2501" spans="3:7" ht="15">
      <c r="C2501" s="40"/>
      <c r="D2501" s="40"/>
      <c r="E2501" s="40"/>
      <c r="F2501" s="40"/>
      <c r="G2501" s="40"/>
    </row>
    <row r="2502" spans="3:7" ht="15">
      <c r="C2502" s="40"/>
      <c r="D2502" s="40"/>
      <c r="E2502" s="40"/>
      <c r="F2502" s="40"/>
      <c r="G2502" s="40"/>
    </row>
    <row r="2503" spans="3:7" ht="15">
      <c r="C2503" s="40"/>
      <c r="D2503" s="40"/>
      <c r="E2503" s="40"/>
      <c r="F2503" s="40"/>
      <c r="G2503" s="40"/>
    </row>
    <row r="2504" spans="3:7" ht="15">
      <c r="C2504" s="40"/>
      <c r="D2504" s="40"/>
      <c r="E2504" s="40"/>
      <c r="F2504" s="40"/>
      <c r="G2504" s="40"/>
    </row>
    <row r="2505" spans="3:7" ht="15">
      <c r="C2505" s="40"/>
      <c r="D2505" s="40"/>
      <c r="E2505" s="40"/>
      <c r="F2505" s="40"/>
      <c r="G2505" s="40"/>
    </row>
    <row r="2506" spans="3:7" ht="15">
      <c r="C2506" s="40"/>
      <c r="D2506" s="40"/>
      <c r="E2506" s="40"/>
      <c r="F2506" s="40"/>
      <c r="G2506" s="40"/>
    </row>
    <row r="2507" spans="3:7" ht="15">
      <c r="C2507" s="40"/>
      <c r="D2507" s="40"/>
      <c r="E2507" s="40"/>
      <c r="F2507" s="40"/>
      <c r="G2507" s="40"/>
    </row>
    <row r="2508" spans="3:7" ht="15">
      <c r="C2508" s="40"/>
      <c r="D2508" s="40"/>
      <c r="E2508" s="40"/>
      <c r="F2508" s="40"/>
      <c r="G2508" s="40"/>
    </row>
    <row r="2509" spans="3:7" ht="15">
      <c r="C2509" s="40"/>
      <c r="D2509" s="40"/>
      <c r="E2509" s="40"/>
      <c r="F2509" s="40"/>
      <c r="G2509" s="40"/>
    </row>
    <row r="2510" spans="3:7" ht="15">
      <c r="C2510" s="40"/>
      <c r="D2510" s="40"/>
      <c r="E2510" s="40"/>
      <c r="F2510" s="40"/>
      <c r="G2510" s="40"/>
    </row>
    <row r="2511" spans="3:7" ht="15">
      <c r="C2511" s="40"/>
      <c r="D2511" s="40"/>
      <c r="E2511" s="40"/>
      <c r="F2511" s="40"/>
      <c r="G2511" s="40"/>
    </row>
    <row r="2512" spans="3:7" ht="15">
      <c r="C2512" s="40"/>
      <c r="D2512" s="40"/>
      <c r="E2512" s="40"/>
      <c r="F2512" s="40"/>
      <c r="G2512" s="40"/>
    </row>
    <row r="2513" spans="3:7" ht="15">
      <c r="C2513" s="40"/>
      <c r="D2513" s="40"/>
      <c r="E2513" s="40"/>
      <c r="F2513" s="40"/>
      <c r="G2513" s="40"/>
    </row>
    <row r="2514" spans="3:7" ht="15">
      <c r="C2514" s="40"/>
      <c r="D2514" s="40"/>
      <c r="E2514" s="40"/>
      <c r="F2514" s="40"/>
      <c r="G2514" s="40"/>
    </row>
    <row r="2515" spans="3:7" ht="15">
      <c r="C2515" s="40"/>
      <c r="D2515" s="40"/>
      <c r="E2515" s="40"/>
      <c r="F2515" s="40"/>
      <c r="G2515" s="40"/>
    </row>
    <row r="2516" spans="3:7" ht="15">
      <c r="C2516" s="40"/>
      <c r="D2516" s="40"/>
      <c r="E2516" s="40"/>
      <c r="F2516" s="40"/>
      <c r="G2516" s="40"/>
    </row>
    <row r="2517" spans="3:7" ht="15">
      <c r="C2517" s="40"/>
      <c r="D2517" s="40"/>
      <c r="E2517" s="40"/>
      <c r="F2517" s="40"/>
      <c r="G2517" s="40"/>
    </row>
    <row r="2518" spans="3:7" ht="15">
      <c r="C2518" s="40"/>
      <c r="D2518" s="40"/>
      <c r="E2518" s="40"/>
      <c r="F2518" s="40"/>
      <c r="G2518" s="40"/>
    </row>
    <row r="2519" spans="3:7" ht="15">
      <c r="C2519" s="40"/>
      <c r="D2519" s="40"/>
      <c r="E2519" s="40"/>
      <c r="F2519" s="40"/>
      <c r="G2519" s="40"/>
    </row>
    <row r="2520" spans="3:7" ht="15">
      <c r="C2520" s="40"/>
      <c r="D2520" s="40"/>
      <c r="E2520" s="40"/>
      <c r="F2520" s="40"/>
      <c r="G2520" s="40"/>
    </row>
    <row r="2521" spans="3:7" ht="15">
      <c r="C2521" s="40"/>
      <c r="D2521" s="40"/>
      <c r="E2521" s="40"/>
      <c r="F2521" s="40"/>
      <c r="G2521" s="40"/>
    </row>
    <row r="2522" spans="3:7" ht="15">
      <c r="C2522" s="40"/>
      <c r="D2522" s="40"/>
      <c r="E2522" s="40"/>
      <c r="F2522" s="40"/>
      <c r="G2522" s="40"/>
    </row>
    <row r="2523" spans="3:7" ht="15">
      <c r="C2523" s="40"/>
      <c r="D2523" s="40"/>
      <c r="E2523" s="40"/>
      <c r="F2523" s="40"/>
      <c r="G2523" s="40"/>
    </row>
    <row r="2524" spans="3:7" ht="15">
      <c r="C2524" s="40"/>
      <c r="D2524" s="40"/>
      <c r="E2524" s="40"/>
      <c r="F2524" s="40"/>
      <c r="G2524" s="40"/>
    </row>
    <row r="2525" spans="3:7" ht="15">
      <c r="C2525" s="40"/>
      <c r="D2525" s="40"/>
      <c r="E2525" s="40"/>
      <c r="F2525" s="40"/>
      <c r="G2525" s="40"/>
    </row>
    <row r="2526" spans="3:7" ht="15">
      <c r="C2526" s="40"/>
      <c r="D2526" s="40"/>
      <c r="E2526" s="40"/>
      <c r="F2526" s="40"/>
      <c r="G2526" s="40"/>
    </row>
    <row r="2527" spans="3:7" ht="15">
      <c r="C2527" s="40"/>
      <c r="D2527" s="40"/>
      <c r="E2527" s="40"/>
      <c r="F2527" s="40"/>
      <c r="G2527" s="40"/>
    </row>
    <row r="2528" spans="3:7" ht="15">
      <c r="C2528" s="40"/>
      <c r="D2528" s="40"/>
      <c r="E2528" s="40"/>
      <c r="F2528" s="40"/>
      <c r="G2528" s="40"/>
    </row>
    <row r="2529" spans="3:7" ht="15">
      <c r="C2529" s="40"/>
      <c r="D2529" s="40"/>
      <c r="E2529" s="40"/>
      <c r="F2529" s="40"/>
      <c r="G2529" s="40"/>
    </row>
    <row r="2530" spans="3:7" ht="15">
      <c r="C2530" s="40"/>
      <c r="D2530" s="40"/>
      <c r="E2530" s="40"/>
      <c r="F2530" s="40"/>
      <c r="G2530" s="40"/>
    </row>
    <row r="2531" spans="3:7" ht="15">
      <c r="C2531" s="40"/>
      <c r="D2531" s="40"/>
      <c r="E2531" s="40"/>
      <c r="F2531" s="40"/>
      <c r="G2531" s="40"/>
    </row>
    <row r="2532" spans="3:7" ht="15">
      <c r="C2532" s="40"/>
      <c r="D2532" s="40"/>
      <c r="E2532" s="40"/>
      <c r="F2532" s="40"/>
      <c r="G2532" s="40"/>
    </row>
    <row r="2533" spans="3:7" ht="15">
      <c r="C2533" s="40"/>
      <c r="D2533" s="40"/>
      <c r="E2533" s="40"/>
      <c r="F2533" s="40"/>
      <c r="G2533" s="40"/>
    </row>
    <row r="2534" spans="3:7" ht="15">
      <c r="C2534" s="40"/>
      <c r="D2534" s="40"/>
      <c r="E2534" s="40"/>
      <c r="F2534" s="40"/>
      <c r="G2534" s="40"/>
    </row>
    <row r="2535" spans="3:7" ht="15">
      <c r="C2535" s="40"/>
      <c r="D2535" s="40"/>
      <c r="E2535" s="40"/>
      <c r="F2535" s="40"/>
      <c r="G2535" s="40"/>
    </row>
    <row r="2536" spans="3:7" ht="15">
      <c r="C2536" s="40"/>
      <c r="D2536" s="40"/>
      <c r="E2536" s="40"/>
      <c r="F2536" s="40"/>
      <c r="G2536" s="40"/>
    </row>
    <row r="2537" spans="3:7" ht="15">
      <c r="C2537" s="40"/>
      <c r="D2537" s="40"/>
      <c r="E2537" s="40"/>
      <c r="F2537" s="40"/>
      <c r="G2537" s="40"/>
    </row>
    <row r="2538" spans="3:7" ht="15">
      <c r="C2538" s="40"/>
      <c r="D2538" s="40"/>
      <c r="E2538" s="40"/>
      <c r="F2538" s="40"/>
      <c r="G2538" s="40"/>
    </row>
    <row r="2539" spans="3:7" ht="15">
      <c r="C2539" s="40"/>
      <c r="D2539" s="40"/>
      <c r="E2539" s="40"/>
      <c r="F2539" s="40"/>
      <c r="G2539" s="40"/>
    </row>
    <row r="2540" spans="3:7" ht="15">
      <c r="C2540" s="40"/>
      <c r="D2540" s="40"/>
      <c r="E2540" s="40"/>
      <c r="F2540" s="40"/>
      <c r="G2540" s="40"/>
    </row>
    <row r="2541" spans="3:7" ht="15">
      <c r="C2541" s="40"/>
      <c r="D2541" s="40"/>
      <c r="E2541" s="40"/>
      <c r="F2541" s="40"/>
      <c r="G2541" s="40"/>
    </row>
    <row r="2542" spans="3:7" ht="15">
      <c r="C2542" s="40"/>
      <c r="D2542" s="40"/>
      <c r="E2542" s="40"/>
      <c r="F2542" s="40"/>
      <c r="G2542" s="40"/>
    </row>
    <row r="2543" spans="3:7" ht="15">
      <c r="C2543" s="40"/>
      <c r="D2543" s="40"/>
      <c r="E2543" s="40"/>
      <c r="F2543" s="40"/>
      <c r="G2543" s="40"/>
    </row>
    <row r="2544" spans="3:7" ht="15">
      <c r="C2544" s="40"/>
      <c r="D2544" s="40"/>
      <c r="E2544" s="40"/>
      <c r="F2544" s="40"/>
      <c r="G2544" s="40"/>
    </row>
    <row r="2545" spans="3:7" ht="15">
      <c r="C2545" s="40"/>
      <c r="D2545" s="40"/>
      <c r="E2545" s="40"/>
      <c r="F2545" s="40"/>
      <c r="G2545" s="40"/>
    </row>
    <row r="2546" spans="3:7" ht="15">
      <c r="C2546" s="40"/>
      <c r="D2546" s="40"/>
      <c r="E2546" s="40"/>
      <c r="F2546" s="40"/>
      <c r="G2546" s="40"/>
    </row>
    <row r="2547" spans="3:7" ht="15">
      <c r="C2547" s="40"/>
      <c r="D2547" s="40"/>
      <c r="E2547" s="40"/>
      <c r="F2547" s="40"/>
      <c r="G2547" s="40"/>
    </row>
    <row r="2548" spans="3:7" ht="15">
      <c r="C2548" s="40"/>
      <c r="D2548" s="40"/>
      <c r="E2548" s="40"/>
      <c r="F2548" s="40"/>
      <c r="G2548" s="40"/>
    </row>
    <row r="2549" spans="3:7" ht="15">
      <c r="C2549" s="40"/>
      <c r="D2549" s="40"/>
      <c r="E2549" s="40"/>
      <c r="F2549" s="40"/>
      <c r="G2549" s="40"/>
    </row>
    <row r="2550" spans="3:7" ht="15">
      <c r="C2550" s="40"/>
      <c r="D2550" s="40"/>
      <c r="E2550" s="40"/>
      <c r="F2550" s="40"/>
      <c r="G2550" s="40"/>
    </row>
    <row r="2551" spans="3:7" ht="15">
      <c r="C2551" s="40"/>
      <c r="D2551" s="40"/>
      <c r="E2551" s="40"/>
      <c r="F2551" s="40"/>
      <c r="G2551" s="40"/>
    </row>
    <row r="2552" spans="3:7" ht="15">
      <c r="C2552" s="40"/>
      <c r="D2552" s="40"/>
      <c r="E2552" s="40"/>
      <c r="F2552" s="40"/>
      <c r="G2552" s="40"/>
    </row>
    <row r="2553" spans="3:7" ht="15">
      <c r="C2553" s="40"/>
      <c r="D2553" s="40"/>
      <c r="E2553" s="40"/>
      <c r="F2553" s="40"/>
      <c r="G2553" s="40"/>
    </row>
    <row r="2554" spans="3:7" ht="15">
      <c r="C2554" s="40"/>
      <c r="D2554" s="40"/>
      <c r="E2554" s="40"/>
      <c r="F2554" s="40"/>
      <c r="G2554" s="40"/>
    </row>
    <row r="2555" spans="3:7" ht="15">
      <c r="C2555" s="40"/>
      <c r="D2555" s="40"/>
      <c r="E2555" s="40"/>
      <c r="F2555" s="40"/>
      <c r="G2555" s="40"/>
    </row>
    <row r="2556" spans="3:7" ht="15">
      <c r="C2556" s="40"/>
      <c r="D2556" s="40"/>
      <c r="E2556" s="40"/>
      <c r="F2556" s="40"/>
      <c r="G2556" s="40"/>
    </row>
    <row r="2557" spans="3:7" ht="15">
      <c r="C2557" s="40"/>
      <c r="D2557" s="40"/>
      <c r="E2557" s="40"/>
      <c r="F2557" s="40"/>
      <c r="G2557" s="40"/>
    </row>
    <row r="2558" spans="3:7" ht="15">
      <c r="C2558" s="40"/>
      <c r="D2558" s="40"/>
      <c r="E2558" s="40"/>
      <c r="F2558" s="40"/>
      <c r="G2558" s="40"/>
    </row>
    <row r="2559" spans="3:7" ht="15">
      <c r="C2559" s="40"/>
      <c r="D2559" s="40"/>
      <c r="E2559" s="40"/>
      <c r="F2559" s="40"/>
      <c r="G2559" s="40"/>
    </row>
    <row r="2560" spans="3:7" ht="15">
      <c r="C2560" s="40"/>
      <c r="D2560" s="40"/>
      <c r="E2560" s="40"/>
      <c r="F2560" s="40"/>
      <c r="G2560" s="40"/>
    </row>
    <row r="2561" spans="3:7" ht="15">
      <c r="C2561" s="40"/>
      <c r="D2561" s="40"/>
      <c r="E2561" s="40"/>
      <c r="F2561" s="40"/>
      <c r="G2561" s="40"/>
    </row>
    <row r="2562" spans="3:7" ht="15">
      <c r="C2562" s="40"/>
      <c r="D2562" s="40"/>
      <c r="E2562" s="40"/>
      <c r="F2562" s="40"/>
      <c r="G2562" s="40"/>
    </row>
    <row r="2563" spans="3:7" ht="15">
      <c r="C2563" s="40"/>
      <c r="D2563" s="40"/>
      <c r="E2563" s="40"/>
      <c r="F2563" s="40"/>
      <c r="G2563" s="40"/>
    </row>
    <row r="2564" spans="3:7" ht="15">
      <c r="C2564" s="40"/>
      <c r="D2564" s="40"/>
      <c r="E2564" s="40"/>
      <c r="F2564" s="40"/>
      <c r="G2564" s="40"/>
    </row>
    <row r="2565" spans="3:7" ht="15">
      <c r="C2565" s="40"/>
      <c r="D2565" s="40"/>
      <c r="E2565" s="40"/>
      <c r="F2565" s="40"/>
      <c r="G2565" s="40"/>
    </row>
    <row r="2566" spans="3:7" ht="15">
      <c r="C2566" s="40"/>
      <c r="D2566" s="40"/>
      <c r="E2566" s="40"/>
      <c r="F2566" s="40"/>
      <c r="G2566" s="40"/>
    </row>
    <row r="2567" spans="3:7" ht="15">
      <c r="C2567" s="40"/>
      <c r="D2567" s="40"/>
      <c r="E2567" s="40"/>
      <c r="F2567" s="40"/>
      <c r="G2567" s="40"/>
    </row>
    <row r="2568" spans="3:7" ht="15">
      <c r="C2568" s="40"/>
      <c r="D2568" s="40"/>
      <c r="E2568" s="40"/>
      <c r="F2568" s="40"/>
      <c r="G2568" s="40"/>
    </row>
    <row r="2569" spans="3:7" ht="15">
      <c r="C2569" s="40"/>
      <c r="D2569" s="40"/>
      <c r="E2569" s="40"/>
      <c r="F2569" s="40"/>
      <c r="G2569" s="40"/>
    </row>
    <row r="2570" spans="3:7" ht="15">
      <c r="C2570" s="40"/>
      <c r="D2570" s="40"/>
      <c r="E2570" s="40"/>
      <c r="F2570" s="40"/>
      <c r="G2570" s="40"/>
    </row>
    <row r="2571" spans="3:7" ht="15">
      <c r="C2571" s="40"/>
      <c r="D2571" s="40"/>
      <c r="E2571" s="40"/>
      <c r="F2571" s="40"/>
      <c r="G2571" s="40"/>
    </row>
    <row r="2572" spans="3:7" ht="15">
      <c r="C2572" s="40"/>
      <c r="D2572" s="40"/>
      <c r="E2572" s="40"/>
      <c r="F2572" s="40"/>
      <c r="G2572" s="40"/>
    </row>
    <row r="2573" spans="3:7" ht="15">
      <c r="C2573" s="40"/>
      <c r="D2573" s="40"/>
      <c r="E2573" s="40"/>
      <c r="F2573" s="40"/>
      <c r="G2573" s="40"/>
    </row>
    <row r="2574" spans="3:7" ht="15">
      <c r="C2574" s="40"/>
      <c r="D2574" s="40"/>
      <c r="E2574" s="40"/>
      <c r="F2574" s="40"/>
      <c r="G2574" s="40"/>
    </row>
    <row r="2575" spans="3:7" ht="15">
      <c r="C2575" s="40"/>
      <c r="D2575" s="40"/>
      <c r="E2575" s="40"/>
      <c r="F2575" s="40"/>
      <c r="G2575" s="40"/>
    </row>
    <row r="2576" spans="3:7" ht="15">
      <c r="C2576" s="40"/>
      <c r="D2576" s="40"/>
      <c r="E2576" s="40"/>
      <c r="F2576" s="40"/>
      <c r="G2576" s="40"/>
    </row>
    <row r="2577" spans="3:7" ht="15">
      <c r="C2577" s="40"/>
      <c r="D2577" s="40"/>
      <c r="E2577" s="40"/>
      <c r="F2577" s="40"/>
      <c r="G2577" s="40"/>
    </row>
    <row r="2578" spans="3:7" ht="15">
      <c r="C2578" s="40"/>
      <c r="D2578" s="40"/>
      <c r="E2578" s="40"/>
      <c r="F2578" s="40"/>
      <c r="G2578" s="40"/>
    </row>
    <row r="2579" spans="3:7" ht="15">
      <c r="C2579" s="40"/>
      <c r="D2579" s="40"/>
      <c r="E2579" s="40"/>
      <c r="F2579" s="40"/>
      <c r="G2579" s="40"/>
    </row>
    <row r="2580" spans="3:7" ht="15">
      <c r="C2580" s="40"/>
      <c r="D2580" s="40"/>
      <c r="E2580" s="40"/>
      <c r="F2580" s="40"/>
      <c r="G2580" s="40"/>
    </row>
    <row r="2581" spans="3:7" ht="15">
      <c r="C2581" s="40"/>
      <c r="D2581" s="40"/>
      <c r="E2581" s="40"/>
      <c r="F2581" s="40"/>
      <c r="G2581" s="40"/>
    </row>
    <row r="2582" spans="3:7" ht="15">
      <c r="C2582" s="40"/>
      <c r="D2582" s="40"/>
      <c r="E2582" s="40"/>
      <c r="F2582" s="40"/>
      <c r="G2582" s="40"/>
    </row>
    <row r="2583" spans="3:7" ht="15">
      <c r="C2583" s="40"/>
      <c r="D2583" s="40"/>
      <c r="E2583" s="40"/>
      <c r="F2583" s="40"/>
      <c r="G2583" s="40"/>
    </row>
    <row r="2584" spans="3:7" ht="15">
      <c r="C2584" s="40"/>
      <c r="D2584" s="40"/>
      <c r="E2584" s="40"/>
      <c r="F2584" s="40"/>
      <c r="G2584" s="40"/>
    </row>
    <row r="2585" spans="3:7" ht="15">
      <c r="C2585" s="40"/>
      <c r="D2585" s="40"/>
      <c r="E2585" s="40"/>
      <c r="F2585" s="40"/>
      <c r="G2585" s="40"/>
    </row>
    <row r="2586" spans="3:7" ht="15">
      <c r="C2586" s="40"/>
      <c r="D2586" s="40"/>
      <c r="E2586" s="40"/>
      <c r="F2586" s="40"/>
      <c r="G2586" s="40"/>
    </row>
    <row r="2587" spans="3:7" ht="15">
      <c r="C2587" s="40"/>
      <c r="D2587" s="40"/>
      <c r="E2587" s="40"/>
      <c r="F2587" s="40"/>
      <c r="G2587" s="40"/>
    </row>
    <row r="2588" spans="3:7" ht="15">
      <c r="C2588" s="40"/>
      <c r="D2588" s="40"/>
      <c r="E2588" s="40"/>
      <c r="F2588" s="40"/>
      <c r="G2588" s="40"/>
    </row>
    <row r="2589" spans="3:7" ht="15">
      <c r="C2589" s="40"/>
      <c r="D2589" s="40"/>
      <c r="E2589" s="40"/>
      <c r="F2589" s="40"/>
      <c r="G2589" s="40"/>
    </row>
    <row r="2590" spans="3:7" ht="15">
      <c r="C2590" s="40"/>
      <c r="D2590" s="40"/>
      <c r="E2590" s="40"/>
      <c r="F2590" s="40"/>
      <c r="G2590" s="40"/>
    </row>
    <row r="2591" spans="3:7" ht="15">
      <c r="C2591" s="40"/>
      <c r="D2591" s="40"/>
      <c r="E2591" s="40"/>
      <c r="F2591" s="40"/>
      <c r="G2591" s="40"/>
    </row>
    <row r="2592" spans="3:7" ht="15">
      <c r="C2592" s="40"/>
      <c r="D2592" s="40"/>
      <c r="E2592" s="40"/>
      <c r="F2592" s="40"/>
      <c r="G2592" s="40"/>
    </row>
    <row r="2593" spans="3:7" ht="15">
      <c r="C2593" s="40"/>
      <c r="D2593" s="40"/>
      <c r="E2593" s="40"/>
      <c r="F2593" s="40"/>
      <c r="G2593" s="40"/>
    </row>
    <row r="2594" spans="3:7" ht="15">
      <c r="C2594" s="40"/>
      <c r="D2594" s="40"/>
      <c r="E2594" s="40"/>
      <c r="F2594" s="40"/>
      <c r="G2594" s="40"/>
    </row>
    <row r="2595" spans="3:7" ht="15">
      <c r="C2595" s="40"/>
      <c r="D2595" s="40"/>
      <c r="E2595" s="40"/>
      <c r="F2595" s="40"/>
      <c r="G2595" s="40"/>
    </row>
    <row r="2596" spans="3:7" ht="15">
      <c r="C2596" s="40"/>
      <c r="D2596" s="40"/>
      <c r="E2596" s="40"/>
      <c r="F2596" s="40"/>
      <c r="G2596" s="40"/>
    </row>
    <row r="2597" spans="3:7" ht="15">
      <c r="C2597" s="40"/>
      <c r="D2597" s="40"/>
      <c r="E2597" s="40"/>
      <c r="F2597" s="40"/>
      <c r="G2597" s="40"/>
    </row>
    <row r="2598" spans="3:7" ht="15">
      <c r="C2598" s="40"/>
      <c r="D2598" s="40"/>
      <c r="E2598" s="40"/>
      <c r="F2598" s="40"/>
      <c r="G2598" s="40"/>
    </row>
    <row r="2599" spans="3:7" ht="15">
      <c r="C2599" s="40"/>
      <c r="D2599" s="40"/>
      <c r="E2599" s="40"/>
      <c r="F2599" s="40"/>
      <c r="G2599" s="40"/>
    </row>
    <row r="2600" spans="3:7" ht="15">
      <c r="C2600" s="40"/>
      <c r="D2600" s="40"/>
      <c r="E2600" s="40"/>
      <c r="F2600" s="40"/>
      <c r="G2600" s="40"/>
    </row>
    <row r="2601" spans="3:7" ht="15">
      <c r="C2601" s="40"/>
      <c r="D2601" s="40"/>
      <c r="E2601" s="40"/>
      <c r="F2601" s="40"/>
      <c r="G2601" s="40"/>
    </row>
    <row r="2602" spans="3:7" ht="15">
      <c r="C2602" s="40"/>
      <c r="D2602" s="40"/>
      <c r="E2602" s="40"/>
      <c r="F2602" s="40"/>
      <c r="G2602" s="40"/>
    </row>
    <row r="2603" spans="3:7" ht="15">
      <c r="C2603" s="40"/>
      <c r="D2603" s="40"/>
      <c r="E2603" s="40"/>
      <c r="F2603" s="40"/>
      <c r="G2603" s="40"/>
    </row>
    <row r="2604" spans="3:7" ht="15">
      <c r="C2604" s="40"/>
      <c r="D2604" s="40"/>
      <c r="E2604" s="40"/>
      <c r="F2604" s="40"/>
      <c r="G2604" s="40"/>
    </row>
    <row r="2605" spans="3:7" ht="15">
      <c r="C2605" s="40"/>
      <c r="D2605" s="40"/>
      <c r="E2605" s="40"/>
      <c r="F2605" s="40"/>
      <c r="G2605" s="40"/>
    </row>
    <row r="2606" spans="3:7" ht="15">
      <c r="C2606" s="40"/>
      <c r="D2606" s="40"/>
      <c r="E2606" s="40"/>
      <c r="F2606" s="40"/>
      <c r="G2606" s="40"/>
    </row>
    <row r="2607" spans="3:7" ht="15">
      <c r="C2607" s="40"/>
      <c r="D2607" s="40"/>
      <c r="E2607" s="40"/>
      <c r="F2607" s="40"/>
      <c r="G2607" s="40"/>
    </row>
    <row r="2608" spans="3:7" ht="15">
      <c r="C2608" s="40"/>
      <c r="D2608" s="40"/>
      <c r="E2608" s="40"/>
      <c r="F2608" s="40"/>
      <c r="G2608" s="40"/>
    </row>
    <row r="2609" spans="3:7" ht="15">
      <c r="C2609" s="40"/>
      <c r="D2609" s="40"/>
      <c r="E2609" s="40"/>
      <c r="F2609" s="40"/>
      <c r="G2609" s="40"/>
    </row>
    <row r="2610" spans="3:7" ht="15">
      <c r="C2610" s="40"/>
      <c r="D2610" s="40"/>
      <c r="E2610" s="40"/>
      <c r="F2610" s="40"/>
      <c r="G2610" s="40"/>
    </row>
    <row r="2611" spans="3:7" ht="15">
      <c r="C2611" s="40"/>
      <c r="D2611" s="40"/>
      <c r="E2611" s="40"/>
      <c r="F2611" s="40"/>
      <c r="G2611" s="40"/>
    </row>
    <row r="2612" spans="3:7" ht="15">
      <c r="C2612" s="40"/>
      <c r="D2612" s="40"/>
      <c r="E2612" s="40"/>
      <c r="F2612" s="40"/>
      <c r="G2612" s="40"/>
    </row>
    <row r="2613" spans="3:7" ht="15">
      <c r="C2613" s="40"/>
      <c r="D2613" s="40"/>
      <c r="E2613" s="40"/>
      <c r="F2613" s="40"/>
      <c r="G2613" s="40"/>
    </row>
    <row r="2614" spans="3:7" ht="15">
      <c r="C2614" s="40"/>
      <c r="D2614" s="40"/>
      <c r="E2614" s="40"/>
      <c r="F2614" s="40"/>
      <c r="G2614" s="40"/>
    </row>
    <row r="2615" spans="3:7" ht="15">
      <c r="C2615" s="40"/>
      <c r="D2615" s="40"/>
      <c r="E2615" s="40"/>
      <c r="F2615" s="40"/>
      <c r="G2615" s="40"/>
    </row>
    <row r="2616" spans="3:7" ht="15">
      <c r="C2616" s="40"/>
      <c r="D2616" s="40"/>
      <c r="E2616" s="40"/>
      <c r="F2616" s="40"/>
      <c r="G2616" s="40"/>
    </row>
    <row r="2617" spans="3:7" ht="15">
      <c r="C2617" s="40"/>
      <c r="D2617" s="40"/>
      <c r="E2617" s="40"/>
      <c r="F2617" s="40"/>
      <c r="G2617" s="40"/>
    </row>
    <row r="2618" spans="3:7" ht="15">
      <c r="C2618" s="40"/>
      <c r="D2618" s="40"/>
      <c r="E2618" s="40"/>
      <c r="F2618" s="40"/>
      <c r="G2618" s="40"/>
    </row>
    <row r="2619" spans="3:7" ht="15">
      <c r="C2619" s="40"/>
      <c r="D2619" s="40"/>
      <c r="E2619" s="40"/>
      <c r="F2619" s="40"/>
      <c r="G2619" s="40"/>
    </row>
    <row r="2620" spans="3:7" ht="15">
      <c r="C2620" s="40"/>
      <c r="D2620" s="40"/>
      <c r="E2620" s="40"/>
      <c r="F2620" s="40"/>
      <c r="G2620" s="40"/>
    </row>
    <row r="2621" spans="3:7" ht="15">
      <c r="C2621" s="40"/>
      <c r="D2621" s="40"/>
      <c r="E2621" s="40"/>
      <c r="F2621" s="40"/>
      <c r="G2621" s="40"/>
    </row>
    <row r="2622" spans="3:7" ht="15">
      <c r="C2622" s="40"/>
      <c r="D2622" s="40"/>
      <c r="E2622" s="40"/>
      <c r="F2622" s="40"/>
      <c r="G2622" s="40"/>
    </row>
    <row r="2623" spans="3:7" ht="15">
      <c r="C2623" s="40"/>
      <c r="D2623" s="40"/>
      <c r="E2623" s="40"/>
      <c r="F2623" s="40"/>
      <c r="G2623" s="40"/>
    </row>
    <row r="2624" spans="3:7" ht="15">
      <c r="C2624" s="40"/>
      <c r="D2624" s="40"/>
      <c r="E2624" s="40"/>
      <c r="F2624" s="40"/>
      <c r="G2624" s="40"/>
    </row>
    <row r="2625" spans="3:7" ht="15">
      <c r="C2625" s="40"/>
      <c r="D2625" s="40"/>
      <c r="E2625" s="40"/>
      <c r="F2625" s="40"/>
      <c r="G2625" s="40"/>
    </row>
    <row r="2626" spans="3:7" ht="15">
      <c r="C2626" s="40"/>
      <c r="D2626" s="40"/>
      <c r="E2626" s="40"/>
      <c r="F2626" s="40"/>
      <c r="G2626" s="40"/>
    </row>
    <row r="2627" spans="3:7" ht="15">
      <c r="C2627" s="40"/>
      <c r="D2627" s="40"/>
      <c r="E2627" s="40"/>
      <c r="F2627" s="40"/>
      <c r="G2627" s="40"/>
    </row>
    <row r="2628" spans="3:7" ht="15">
      <c r="C2628" s="40"/>
      <c r="D2628" s="40"/>
      <c r="E2628" s="40"/>
      <c r="F2628" s="40"/>
      <c r="G2628" s="40"/>
    </row>
    <row r="2629" spans="3:7" ht="15">
      <c r="C2629" s="40"/>
      <c r="D2629" s="40"/>
      <c r="E2629" s="40"/>
      <c r="F2629" s="40"/>
      <c r="G2629" s="40"/>
    </row>
    <row r="2630" spans="3:7" ht="15">
      <c r="C2630" s="40"/>
      <c r="D2630" s="40"/>
      <c r="E2630" s="40"/>
      <c r="F2630" s="40"/>
      <c r="G2630" s="40"/>
    </row>
    <row r="2631" spans="3:7" ht="15">
      <c r="C2631" s="40"/>
      <c r="D2631" s="40"/>
      <c r="E2631" s="40"/>
      <c r="F2631" s="40"/>
      <c r="G2631" s="40"/>
    </row>
    <row r="2632" spans="3:7" ht="15">
      <c r="C2632" s="40"/>
      <c r="D2632" s="40"/>
      <c r="E2632" s="40"/>
      <c r="F2632" s="40"/>
      <c r="G2632" s="40"/>
    </row>
    <row r="2633" spans="3:7" ht="15">
      <c r="C2633" s="40"/>
      <c r="D2633" s="40"/>
      <c r="E2633" s="40"/>
      <c r="F2633" s="40"/>
      <c r="G2633" s="40"/>
    </row>
    <row r="2634" spans="3:7" ht="15">
      <c r="C2634" s="40"/>
      <c r="D2634" s="40"/>
      <c r="E2634" s="40"/>
      <c r="F2634" s="40"/>
      <c r="G2634" s="40"/>
    </row>
    <row r="2635" spans="3:7" ht="15">
      <c r="C2635" s="40"/>
      <c r="D2635" s="40"/>
      <c r="E2635" s="40"/>
      <c r="F2635" s="40"/>
      <c r="G2635" s="40"/>
    </row>
    <row r="2636" spans="3:7" ht="15">
      <c r="C2636" s="40"/>
      <c r="D2636" s="40"/>
      <c r="E2636" s="40"/>
      <c r="F2636" s="40"/>
      <c r="G2636" s="40"/>
    </row>
    <row r="2637" spans="3:7" ht="15">
      <c r="C2637" s="40"/>
      <c r="D2637" s="40"/>
      <c r="E2637" s="40"/>
      <c r="F2637" s="40"/>
      <c r="G2637" s="40"/>
    </row>
    <row r="2638" spans="3:7" ht="15">
      <c r="C2638" s="40"/>
      <c r="D2638" s="40"/>
      <c r="E2638" s="40"/>
      <c r="F2638" s="40"/>
      <c r="G2638" s="40"/>
    </row>
    <row r="2639" spans="3:7" ht="15">
      <c r="C2639" s="40"/>
      <c r="D2639" s="40"/>
      <c r="E2639" s="40"/>
      <c r="F2639" s="40"/>
      <c r="G2639" s="40"/>
    </row>
    <row r="2640" spans="3:7" ht="15">
      <c r="C2640" s="40"/>
      <c r="D2640" s="40"/>
      <c r="E2640" s="40"/>
      <c r="F2640" s="40"/>
      <c r="G2640" s="40"/>
    </row>
    <row r="2641" spans="3:7" ht="15">
      <c r="C2641" s="40"/>
      <c r="D2641" s="40"/>
      <c r="E2641" s="40"/>
      <c r="F2641" s="40"/>
      <c r="G2641" s="40"/>
    </row>
    <row r="2642" spans="3:7" ht="15">
      <c r="C2642" s="40"/>
      <c r="D2642" s="40"/>
      <c r="E2642" s="40"/>
      <c r="F2642" s="40"/>
      <c r="G2642" s="40"/>
    </row>
    <row r="2643" spans="3:7" ht="15">
      <c r="C2643" s="40"/>
      <c r="D2643" s="40"/>
      <c r="E2643" s="40"/>
      <c r="F2643" s="40"/>
      <c r="G2643" s="40"/>
    </row>
    <row r="2644" spans="3:7" ht="15">
      <c r="C2644" s="40"/>
      <c r="D2644" s="40"/>
      <c r="E2644" s="40"/>
      <c r="F2644" s="40"/>
      <c r="G2644" s="40"/>
    </row>
    <row r="2645" spans="3:7" ht="15">
      <c r="C2645" s="40"/>
      <c r="D2645" s="40"/>
      <c r="E2645" s="40"/>
      <c r="F2645" s="40"/>
      <c r="G2645" s="40"/>
    </row>
    <row r="2646" spans="3:7" ht="15">
      <c r="C2646" s="40"/>
      <c r="D2646" s="40"/>
      <c r="E2646" s="40"/>
      <c r="F2646" s="40"/>
      <c r="G2646" s="40"/>
    </row>
    <row r="2647" spans="3:7" ht="15">
      <c r="C2647" s="40"/>
      <c r="D2647" s="40"/>
      <c r="E2647" s="40"/>
      <c r="F2647" s="40"/>
      <c r="G2647" s="40"/>
    </row>
    <row r="2648" spans="3:7" ht="15">
      <c r="C2648" s="40"/>
      <c r="D2648" s="40"/>
      <c r="E2648" s="40"/>
      <c r="F2648" s="40"/>
      <c r="G2648" s="40"/>
    </row>
    <row r="2649" spans="3:7" ht="15">
      <c r="C2649" s="40"/>
      <c r="D2649" s="40"/>
      <c r="E2649" s="40"/>
      <c r="F2649" s="40"/>
      <c r="G2649" s="40"/>
    </row>
    <row r="2650" spans="3:7" ht="15">
      <c r="C2650" s="40"/>
      <c r="D2650" s="40"/>
      <c r="E2650" s="40"/>
      <c r="F2650" s="40"/>
      <c r="G2650" s="40"/>
    </row>
    <row r="2651" spans="3:7" ht="15">
      <c r="C2651" s="40"/>
      <c r="D2651" s="40"/>
      <c r="E2651" s="40"/>
      <c r="F2651" s="40"/>
      <c r="G2651" s="40"/>
    </row>
    <row r="2652" spans="3:7" ht="15">
      <c r="C2652" s="40"/>
      <c r="D2652" s="40"/>
      <c r="E2652" s="40"/>
      <c r="F2652" s="40"/>
      <c r="G2652" s="40"/>
    </row>
    <row r="2653" spans="3:7" ht="15">
      <c r="C2653" s="40"/>
      <c r="D2653" s="40"/>
      <c r="E2653" s="40"/>
      <c r="F2653" s="40"/>
      <c r="G2653" s="40"/>
    </row>
    <row r="2654" spans="3:7" ht="15">
      <c r="C2654" s="40"/>
      <c r="D2654" s="40"/>
      <c r="E2654" s="40"/>
      <c r="F2654" s="40"/>
      <c r="G2654" s="40"/>
    </row>
    <row r="2655" spans="3:7" ht="15">
      <c r="C2655" s="40"/>
      <c r="D2655" s="40"/>
      <c r="E2655" s="40"/>
      <c r="F2655" s="40"/>
      <c r="G2655" s="40"/>
    </row>
    <row r="2656" spans="3:7" ht="15">
      <c r="C2656" s="40"/>
      <c r="D2656" s="40"/>
      <c r="E2656" s="40"/>
      <c r="F2656" s="40"/>
      <c r="G2656" s="40"/>
    </row>
    <row r="2657" spans="3:7" ht="15">
      <c r="C2657" s="40"/>
      <c r="D2657" s="40"/>
      <c r="E2657" s="40"/>
      <c r="F2657" s="40"/>
      <c r="G2657" s="40"/>
    </row>
    <row r="2658" spans="3:7" ht="15">
      <c r="C2658" s="40"/>
      <c r="D2658" s="40"/>
      <c r="E2658" s="40"/>
      <c r="F2658" s="40"/>
      <c r="G2658" s="40"/>
    </row>
    <row r="2659" spans="3:7" ht="15">
      <c r="C2659" s="40"/>
      <c r="D2659" s="40"/>
      <c r="E2659" s="40"/>
      <c r="F2659" s="40"/>
      <c r="G2659" s="40"/>
    </row>
    <row r="2660" spans="3:7" ht="15">
      <c r="C2660" s="40"/>
      <c r="D2660" s="40"/>
      <c r="E2660" s="40"/>
      <c r="F2660" s="40"/>
      <c r="G2660" s="40"/>
    </row>
    <row r="2661" spans="3:7" ht="15">
      <c r="C2661" s="40"/>
      <c r="D2661" s="40"/>
      <c r="E2661" s="40"/>
      <c r="F2661" s="40"/>
      <c r="G2661" s="40"/>
    </row>
    <row r="2662" spans="3:7" ht="15">
      <c r="C2662" s="40"/>
      <c r="D2662" s="40"/>
      <c r="E2662" s="40"/>
      <c r="F2662" s="40"/>
      <c r="G2662" s="40"/>
    </row>
    <row r="2663" spans="3:7" ht="15">
      <c r="C2663" s="40"/>
      <c r="D2663" s="40"/>
      <c r="E2663" s="40"/>
      <c r="F2663" s="40"/>
      <c r="G2663" s="40"/>
    </row>
    <row r="2664" spans="3:7" ht="15">
      <c r="C2664" s="40"/>
      <c r="D2664" s="40"/>
      <c r="E2664" s="40"/>
      <c r="F2664" s="40"/>
      <c r="G2664" s="40"/>
    </row>
    <row r="2665" spans="3:7" ht="15">
      <c r="C2665" s="40"/>
      <c r="D2665" s="40"/>
      <c r="E2665" s="40"/>
      <c r="F2665" s="40"/>
      <c r="G2665" s="40"/>
    </row>
    <row r="2666" spans="3:7" ht="15">
      <c r="C2666" s="40"/>
      <c r="D2666" s="40"/>
      <c r="E2666" s="40"/>
      <c r="F2666" s="40"/>
      <c r="G2666" s="40"/>
    </row>
    <row r="2667" spans="3:7" ht="15">
      <c r="C2667" s="40"/>
      <c r="D2667" s="40"/>
      <c r="E2667" s="40"/>
      <c r="F2667" s="40"/>
      <c r="G2667" s="40"/>
    </row>
    <row r="2668" spans="3:7" ht="15">
      <c r="C2668" s="40"/>
      <c r="D2668" s="40"/>
      <c r="E2668" s="40"/>
      <c r="F2668" s="40"/>
      <c r="G2668" s="40"/>
    </row>
    <row r="2669" spans="3:7" ht="15">
      <c r="C2669" s="40"/>
      <c r="D2669" s="40"/>
      <c r="E2669" s="40"/>
      <c r="F2669" s="40"/>
      <c r="G2669" s="40"/>
    </row>
    <row r="2670" spans="3:7" ht="15">
      <c r="C2670" s="40"/>
      <c r="D2670" s="40"/>
      <c r="E2670" s="40"/>
      <c r="F2670" s="40"/>
      <c r="G2670" s="40"/>
    </row>
    <row r="2671" spans="3:7" ht="15">
      <c r="C2671" s="40"/>
      <c r="D2671" s="40"/>
      <c r="E2671" s="40"/>
      <c r="F2671" s="40"/>
      <c r="G2671" s="40"/>
    </row>
    <row r="2672" spans="3:7" ht="15">
      <c r="C2672" s="40"/>
      <c r="D2672" s="40"/>
      <c r="E2672" s="40"/>
      <c r="F2672" s="40"/>
      <c r="G2672" s="40"/>
    </row>
    <row r="2673" spans="3:7" ht="15">
      <c r="C2673" s="40"/>
      <c r="D2673" s="40"/>
      <c r="E2673" s="40"/>
      <c r="F2673" s="40"/>
      <c r="G2673" s="40"/>
    </row>
    <row r="2674" spans="3:7" ht="15">
      <c r="C2674" s="40"/>
      <c r="D2674" s="40"/>
      <c r="E2674" s="40"/>
      <c r="F2674" s="40"/>
      <c r="G2674" s="40"/>
    </row>
    <row r="2675" spans="3:7" ht="15">
      <c r="C2675" s="40"/>
      <c r="D2675" s="40"/>
      <c r="E2675" s="40"/>
      <c r="F2675" s="40"/>
      <c r="G2675" s="40"/>
    </row>
    <row r="2676" spans="3:7" ht="15">
      <c r="C2676" s="40"/>
      <c r="D2676" s="40"/>
      <c r="E2676" s="40"/>
      <c r="F2676" s="40"/>
      <c r="G2676" s="40"/>
    </row>
    <row r="2677" spans="3:7" ht="15">
      <c r="C2677" s="40"/>
      <c r="D2677" s="40"/>
      <c r="E2677" s="40"/>
      <c r="F2677" s="40"/>
      <c r="G2677" s="40"/>
    </row>
    <row r="2678" spans="3:7" ht="15">
      <c r="C2678" s="40"/>
      <c r="D2678" s="40"/>
      <c r="E2678" s="40"/>
      <c r="F2678" s="40"/>
      <c r="G2678" s="40"/>
    </row>
    <row r="2679" spans="3:7" ht="15">
      <c r="C2679" s="40"/>
      <c r="D2679" s="40"/>
      <c r="E2679" s="40"/>
      <c r="F2679" s="40"/>
      <c r="G2679" s="40"/>
    </row>
    <row r="2680" spans="3:7" ht="15">
      <c r="C2680" s="40"/>
      <c r="D2680" s="40"/>
      <c r="E2680" s="40"/>
      <c r="F2680" s="40"/>
      <c r="G2680" s="40"/>
    </row>
    <row r="2681" spans="3:7" ht="15">
      <c r="C2681" s="40"/>
      <c r="D2681" s="40"/>
      <c r="E2681" s="40"/>
      <c r="F2681" s="40"/>
      <c r="G2681" s="40"/>
    </row>
    <row r="2682" spans="3:7" ht="15">
      <c r="C2682" s="40"/>
      <c r="D2682" s="40"/>
      <c r="E2682" s="40"/>
      <c r="F2682" s="40"/>
      <c r="G2682" s="40"/>
    </row>
    <row r="2683" spans="3:7" ht="15">
      <c r="C2683" s="40"/>
      <c r="D2683" s="40"/>
      <c r="E2683" s="40"/>
      <c r="F2683" s="40"/>
      <c r="G2683" s="40"/>
    </row>
    <row r="2684" spans="3:7" ht="15">
      <c r="C2684" s="40"/>
      <c r="D2684" s="40"/>
      <c r="E2684" s="40"/>
      <c r="F2684" s="40"/>
      <c r="G2684" s="40"/>
    </row>
    <row r="2685" spans="3:7" ht="15">
      <c r="C2685" s="40"/>
      <c r="D2685" s="40"/>
      <c r="E2685" s="40"/>
      <c r="F2685" s="40"/>
      <c r="G2685" s="40"/>
    </row>
    <row r="2686" spans="3:7" ht="15">
      <c r="C2686" s="40"/>
      <c r="D2686" s="40"/>
      <c r="E2686" s="40"/>
      <c r="F2686" s="40"/>
      <c r="G2686" s="40"/>
    </row>
    <row r="2687" spans="3:7" ht="15">
      <c r="C2687" s="40"/>
      <c r="D2687" s="40"/>
      <c r="E2687" s="40"/>
      <c r="F2687" s="40"/>
      <c r="G2687" s="40"/>
    </row>
    <row r="2688" spans="3:7" ht="15">
      <c r="C2688" s="40"/>
      <c r="D2688" s="40"/>
      <c r="E2688" s="40"/>
      <c r="F2688" s="40"/>
      <c r="G2688" s="40"/>
    </row>
    <row r="2689" spans="3:7" ht="15">
      <c r="C2689" s="40"/>
      <c r="D2689" s="40"/>
      <c r="E2689" s="40"/>
      <c r="F2689" s="40"/>
      <c r="G2689" s="40"/>
    </row>
    <row r="2690" spans="3:7" ht="15">
      <c r="C2690" s="40"/>
      <c r="D2690" s="40"/>
      <c r="E2690" s="40"/>
      <c r="F2690" s="40"/>
      <c r="G2690" s="40"/>
    </row>
    <row r="2691" spans="3:7" ht="15">
      <c r="C2691" s="40"/>
      <c r="D2691" s="40"/>
      <c r="E2691" s="40"/>
      <c r="F2691" s="40"/>
      <c r="G2691" s="40"/>
    </row>
    <row r="2692" spans="3:7" ht="15">
      <c r="C2692" s="40"/>
      <c r="D2692" s="40"/>
      <c r="E2692" s="40"/>
      <c r="F2692" s="40"/>
      <c r="G2692" s="40"/>
    </row>
    <row r="2693" spans="3:7" ht="15">
      <c r="C2693" s="40"/>
      <c r="D2693" s="40"/>
      <c r="E2693" s="40"/>
      <c r="F2693" s="40"/>
      <c r="G2693" s="40"/>
    </row>
    <row r="2694" spans="3:7" ht="15">
      <c r="C2694" s="40"/>
      <c r="D2694" s="40"/>
      <c r="E2694" s="40"/>
      <c r="F2694" s="40"/>
      <c r="G2694" s="40"/>
    </row>
    <row r="2695" spans="3:7" ht="15">
      <c r="C2695" s="40"/>
      <c r="D2695" s="40"/>
      <c r="E2695" s="40"/>
      <c r="F2695" s="40"/>
      <c r="G2695" s="40"/>
    </row>
    <row r="2696" spans="3:7" ht="15">
      <c r="C2696" s="40"/>
      <c r="D2696" s="40"/>
      <c r="E2696" s="40"/>
      <c r="F2696" s="40"/>
      <c r="G2696" s="40"/>
    </row>
    <row r="2697" spans="3:7" ht="15">
      <c r="C2697" s="40"/>
      <c r="D2697" s="40"/>
      <c r="E2697" s="40"/>
      <c r="F2697" s="40"/>
      <c r="G2697" s="40"/>
    </row>
    <row r="2698" spans="3:7" ht="15">
      <c r="C2698" s="40"/>
      <c r="D2698" s="40"/>
      <c r="E2698" s="40"/>
      <c r="F2698" s="40"/>
      <c r="G2698" s="40"/>
    </row>
    <row r="2699" spans="3:7" ht="15">
      <c r="C2699" s="40"/>
      <c r="D2699" s="40"/>
      <c r="E2699" s="40"/>
      <c r="F2699" s="40"/>
      <c r="G2699" s="40"/>
    </row>
    <row r="2700" spans="3:7" ht="15">
      <c r="C2700" s="40"/>
      <c r="D2700" s="40"/>
      <c r="E2700" s="40"/>
      <c r="F2700" s="40"/>
      <c r="G2700" s="40"/>
    </row>
    <row r="2701" spans="3:7" ht="15">
      <c r="C2701" s="40"/>
      <c r="D2701" s="40"/>
      <c r="E2701" s="40"/>
      <c r="F2701" s="40"/>
      <c r="G2701" s="40"/>
    </row>
    <row r="2702" spans="3:7" ht="15">
      <c r="C2702" s="40"/>
      <c r="D2702" s="40"/>
      <c r="E2702" s="40"/>
      <c r="F2702" s="40"/>
      <c r="G2702" s="40"/>
    </row>
    <row r="2703" spans="3:7" ht="15">
      <c r="C2703" s="40"/>
      <c r="D2703" s="40"/>
      <c r="E2703" s="40"/>
      <c r="F2703" s="40"/>
      <c r="G2703" s="40"/>
    </row>
    <row r="2704" spans="3:7" ht="15">
      <c r="C2704" s="40"/>
      <c r="D2704" s="40"/>
      <c r="E2704" s="40"/>
      <c r="F2704" s="40"/>
      <c r="G2704" s="40"/>
    </row>
    <row r="2705" spans="3:7" ht="15">
      <c r="C2705" s="40"/>
      <c r="D2705" s="40"/>
      <c r="E2705" s="40"/>
      <c r="F2705" s="40"/>
      <c r="G2705" s="40"/>
    </row>
    <row r="2706" spans="3:7" ht="15">
      <c r="C2706" s="40"/>
      <c r="D2706" s="40"/>
      <c r="E2706" s="40"/>
      <c r="F2706" s="40"/>
      <c r="G2706" s="40"/>
    </row>
    <row r="2707" spans="3:7" ht="15">
      <c r="C2707" s="40"/>
      <c r="D2707" s="40"/>
      <c r="E2707" s="40"/>
      <c r="F2707" s="40"/>
      <c r="G2707" s="40"/>
    </row>
    <row r="2708" spans="3:7" ht="15">
      <c r="C2708" s="40"/>
      <c r="D2708" s="40"/>
      <c r="E2708" s="40"/>
      <c r="F2708" s="40"/>
      <c r="G2708" s="40"/>
    </row>
    <row r="2709" spans="3:7" ht="15">
      <c r="C2709" s="40"/>
      <c r="D2709" s="40"/>
      <c r="E2709" s="40"/>
      <c r="F2709" s="40"/>
      <c r="G2709" s="40"/>
    </row>
    <row r="2710" spans="3:7" ht="15">
      <c r="C2710" s="40"/>
      <c r="D2710" s="40"/>
      <c r="E2710" s="40"/>
      <c r="F2710" s="40"/>
      <c r="G2710" s="40"/>
    </row>
    <row r="2711" spans="3:7" ht="15">
      <c r="C2711" s="40"/>
      <c r="D2711" s="40"/>
      <c r="E2711" s="40"/>
      <c r="F2711" s="40"/>
      <c r="G2711" s="40"/>
    </row>
    <row r="2712" spans="3:7" ht="15">
      <c r="C2712" s="40"/>
      <c r="D2712" s="40"/>
      <c r="E2712" s="40"/>
      <c r="F2712" s="40"/>
      <c r="G2712" s="40"/>
    </row>
    <row r="2713" spans="3:7" ht="15">
      <c r="C2713" s="40"/>
      <c r="D2713" s="40"/>
      <c r="E2713" s="40"/>
      <c r="F2713" s="40"/>
      <c r="G2713" s="40"/>
    </row>
    <row r="2714" spans="3:7" ht="15">
      <c r="C2714" s="40"/>
      <c r="D2714" s="40"/>
      <c r="E2714" s="40"/>
      <c r="F2714" s="40"/>
      <c r="G2714" s="40"/>
    </row>
    <row r="2715" spans="3:7" ht="15">
      <c r="C2715" s="40"/>
      <c r="D2715" s="40"/>
      <c r="E2715" s="40"/>
      <c r="F2715" s="40"/>
      <c r="G2715" s="40"/>
    </row>
    <row r="2716" spans="3:7" ht="15">
      <c r="C2716" s="40"/>
      <c r="D2716" s="40"/>
      <c r="E2716" s="40"/>
      <c r="F2716" s="40"/>
      <c r="G2716" s="40"/>
    </row>
    <row r="2717" spans="3:7" ht="15">
      <c r="C2717" s="40"/>
      <c r="D2717" s="40"/>
      <c r="E2717" s="40"/>
      <c r="F2717" s="40"/>
      <c r="G2717" s="40"/>
    </row>
    <row r="2718" spans="3:7" ht="15">
      <c r="C2718" s="40"/>
      <c r="D2718" s="40"/>
      <c r="E2718" s="40"/>
      <c r="F2718" s="40"/>
      <c r="G2718" s="40"/>
    </row>
    <row r="2719" spans="3:7" ht="15">
      <c r="C2719" s="40"/>
      <c r="D2719" s="40"/>
      <c r="E2719" s="40"/>
      <c r="F2719" s="40"/>
      <c r="G2719" s="40"/>
    </row>
    <row r="2720" spans="3:7" ht="15">
      <c r="C2720" s="40"/>
      <c r="D2720" s="40"/>
      <c r="E2720" s="40"/>
      <c r="F2720" s="40"/>
      <c r="G2720" s="40"/>
    </row>
    <row r="2721" spans="3:7" ht="15">
      <c r="C2721" s="40"/>
      <c r="D2721" s="40"/>
      <c r="E2721" s="40"/>
      <c r="F2721" s="40"/>
      <c r="G2721" s="40"/>
    </row>
    <row r="2722" spans="3:7" ht="15">
      <c r="C2722" s="40"/>
      <c r="D2722" s="40"/>
      <c r="E2722" s="40"/>
      <c r="F2722" s="40"/>
      <c r="G2722" s="40"/>
    </row>
    <row r="2723" spans="3:7" ht="15">
      <c r="C2723" s="40"/>
      <c r="D2723" s="40"/>
      <c r="E2723" s="40"/>
      <c r="F2723" s="40"/>
      <c r="G2723" s="40"/>
    </row>
    <row r="2724" spans="3:7" ht="15">
      <c r="C2724" s="40"/>
      <c r="D2724" s="40"/>
      <c r="E2724" s="40"/>
      <c r="F2724" s="40"/>
      <c r="G2724" s="40"/>
    </row>
    <row r="2725" spans="3:7" ht="15">
      <c r="C2725" s="40"/>
      <c r="D2725" s="40"/>
      <c r="E2725" s="40"/>
      <c r="F2725" s="40"/>
      <c r="G2725" s="40"/>
    </row>
    <row r="2726" spans="3:7" ht="15">
      <c r="C2726" s="40"/>
      <c r="D2726" s="40"/>
      <c r="E2726" s="40"/>
      <c r="F2726" s="40"/>
      <c r="G2726" s="40"/>
    </row>
    <row r="2727" spans="3:7" ht="15">
      <c r="C2727" s="40"/>
      <c r="D2727" s="40"/>
      <c r="E2727" s="40"/>
      <c r="F2727" s="40"/>
      <c r="G2727" s="40"/>
    </row>
    <row r="2728" spans="3:7" ht="15">
      <c r="C2728" s="40"/>
      <c r="D2728" s="40"/>
      <c r="E2728" s="40"/>
      <c r="F2728" s="40"/>
      <c r="G2728" s="40"/>
    </row>
    <row r="2729" spans="3:7" ht="15">
      <c r="C2729" s="40"/>
      <c r="D2729" s="40"/>
      <c r="E2729" s="40"/>
      <c r="F2729" s="40"/>
      <c r="G2729" s="40"/>
    </row>
    <row r="2730" spans="3:7" ht="15">
      <c r="C2730" s="40"/>
      <c r="D2730" s="40"/>
      <c r="E2730" s="40"/>
      <c r="F2730" s="40"/>
      <c r="G2730" s="40"/>
    </row>
    <row r="2731" spans="3:7" ht="15">
      <c r="C2731" s="40"/>
      <c r="D2731" s="40"/>
      <c r="E2731" s="40"/>
      <c r="F2731" s="40"/>
      <c r="G2731" s="40"/>
    </row>
    <row r="2732" spans="3:7" ht="15">
      <c r="C2732" s="40"/>
      <c r="D2732" s="40"/>
      <c r="E2732" s="40"/>
      <c r="F2732" s="40"/>
      <c r="G2732" s="40"/>
    </row>
    <row r="2733" spans="3:7" ht="15">
      <c r="C2733" s="40"/>
      <c r="D2733" s="40"/>
      <c r="E2733" s="40"/>
      <c r="F2733" s="40"/>
      <c r="G2733" s="40"/>
    </row>
    <row r="2734" spans="3:7" ht="15">
      <c r="C2734" s="40"/>
      <c r="D2734" s="40"/>
      <c r="E2734" s="40"/>
      <c r="F2734" s="40"/>
      <c r="G2734" s="40"/>
    </row>
    <row r="2735" spans="3:7" ht="15">
      <c r="C2735" s="40"/>
      <c r="D2735" s="40"/>
      <c r="E2735" s="40"/>
      <c r="F2735" s="40"/>
      <c r="G2735" s="40"/>
    </row>
    <row r="2736" spans="3:7" ht="15">
      <c r="C2736" s="40"/>
      <c r="D2736" s="40"/>
      <c r="E2736" s="40"/>
      <c r="F2736" s="40"/>
      <c r="G2736" s="40"/>
    </row>
    <row r="2737" spans="3:7" ht="15">
      <c r="C2737" s="40"/>
      <c r="D2737" s="40"/>
      <c r="E2737" s="40"/>
      <c r="F2737" s="40"/>
      <c r="G2737" s="40"/>
    </row>
    <row r="2738" spans="3:7" ht="15">
      <c r="C2738" s="40"/>
      <c r="D2738" s="40"/>
      <c r="E2738" s="40"/>
      <c r="F2738" s="40"/>
      <c r="G2738" s="40"/>
    </row>
    <row r="2739" spans="3:7" ht="15">
      <c r="C2739" s="40"/>
      <c r="D2739" s="40"/>
      <c r="E2739" s="40"/>
      <c r="F2739" s="40"/>
      <c r="G2739" s="40"/>
    </row>
    <row r="2740" spans="3:7" ht="15">
      <c r="C2740" s="40"/>
      <c r="D2740" s="40"/>
      <c r="E2740" s="40"/>
      <c r="F2740" s="40"/>
      <c r="G2740" s="40"/>
    </row>
    <row r="2741" spans="3:7" ht="15">
      <c r="C2741" s="40"/>
      <c r="D2741" s="40"/>
      <c r="E2741" s="40"/>
      <c r="F2741" s="40"/>
      <c r="G2741" s="40"/>
    </row>
    <row r="2742" spans="3:7" ht="15">
      <c r="C2742" s="40"/>
      <c r="D2742" s="40"/>
      <c r="E2742" s="40"/>
      <c r="F2742" s="40"/>
      <c r="G2742" s="40"/>
    </row>
    <row r="2743" spans="3:7" ht="15">
      <c r="C2743" s="40"/>
      <c r="D2743" s="40"/>
      <c r="E2743" s="40"/>
      <c r="F2743" s="40"/>
      <c r="G2743" s="40"/>
    </row>
    <row r="2744" spans="3:7" ht="15">
      <c r="C2744" s="40"/>
      <c r="D2744" s="40"/>
      <c r="E2744" s="40"/>
      <c r="F2744" s="40"/>
      <c r="G2744" s="40"/>
    </row>
    <row r="2745" spans="3:7" ht="15">
      <c r="C2745" s="40"/>
      <c r="D2745" s="40"/>
      <c r="E2745" s="40"/>
      <c r="F2745" s="40"/>
      <c r="G2745" s="40"/>
    </row>
    <row r="2746" spans="3:7" ht="15">
      <c r="C2746" s="40"/>
      <c r="D2746" s="40"/>
      <c r="E2746" s="40"/>
      <c r="F2746" s="40"/>
      <c r="G2746" s="40"/>
    </row>
    <row r="2747" spans="3:7" ht="15">
      <c r="C2747" s="40"/>
      <c r="D2747" s="40"/>
      <c r="E2747" s="40"/>
      <c r="F2747" s="40"/>
      <c r="G2747" s="40"/>
    </row>
    <row r="2748" spans="3:7" ht="15">
      <c r="C2748" s="40"/>
      <c r="D2748" s="40"/>
      <c r="E2748" s="40"/>
      <c r="F2748" s="40"/>
      <c r="G2748" s="40"/>
    </row>
    <row r="2749" spans="3:7" ht="15">
      <c r="C2749" s="40"/>
      <c r="D2749" s="40"/>
      <c r="E2749" s="40"/>
      <c r="F2749" s="40"/>
      <c r="G2749" s="40"/>
    </row>
    <row r="2750" spans="3:7" ht="15">
      <c r="C2750" s="40"/>
      <c r="D2750" s="40"/>
      <c r="E2750" s="40"/>
      <c r="F2750" s="40"/>
      <c r="G2750" s="40"/>
    </row>
    <row r="2751" spans="3:7" ht="15">
      <c r="C2751" s="40"/>
      <c r="D2751" s="40"/>
      <c r="E2751" s="40"/>
      <c r="F2751" s="40"/>
      <c r="G2751" s="40"/>
    </row>
    <row r="2752" spans="3:7" ht="15">
      <c r="C2752" s="40"/>
      <c r="D2752" s="40"/>
      <c r="E2752" s="40"/>
      <c r="F2752" s="40"/>
      <c r="G2752" s="40"/>
    </row>
    <row r="2753" spans="3:7" ht="15">
      <c r="C2753" s="40"/>
      <c r="D2753" s="40"/>
      <c r="E2753" s="40"/>
      <c r="F2753" s="40"/>
      <c r="G2753" s="40"/>
    </row>
    <row r="2754" spans="3:7" ht="15">
      <c r="C2754" s="40"/>
      <c r="D2754" s="40"/>
      <c r="E2754" s="40"/>
      <c r="F2754" s="40"/>
      <c r="G2754" s="40"/>
    </row>
    <row r="2755" spans="3:7" ht="15">
      <c r="C2755" s="40"/>
      <c r="D2755" s="40"/>
      <c r="E2755" s="40"/>
      <c r="F2755" s="40"/>
      <c r="G2755" s="40"/>
    </row>
    <row r="2756" spans="3:7" ht="15">
      <c r="C2756" s="40"/>
      <c r="D2756" s="40"/>
      <c r="E2756" s="40"/>
      <c r="F2756" s="40"/>
      <c r="G2756" s="40"/>
    </row>
    <row r="2757" spans="3:7" ht="15">
      <c r="C2757" s="40"/>
      <c r="D2757" s="40"/>
      <c r="E2757" s="40"/>
      <c r="F2757" s="40"/>
      <c r="G2757" s="40"/>
    </row>
    <row r="2758" spans="3:7" ht="15">
      <c r="C2758" s="40"/>
      <c r="D2758" s="40"/>
      <c r="E2758" s="40"/>
      <c r="F2758" s="40"/>
      <c r="G2758" s="40"/>
    </row>
    <row r="2759" spans="3:7" ht="15">
      <c r="C2759" s="40"/>
      <c r="D2759" s="40"/>
      <c r="E2759" s="40"/>
      <c r="F2759" s="40"/>
      <c r="G2759" s="40"/>
    </row>
    <row r="2760" spans="3:7" ht="15">
      <c r="C2760" s="40"/>
      <c r="D2760" s="40"/>
      <c r="E2760" s="40"/>
      <c r="F2760" s="40"/>
      <c r="G2760" s="40"/>
    </row>
    <row r="2761" spans="3:7" ht="15">
      <c r="C2761" s="40"/>
      <c r="D2761" s="40"/>
      <c r="E2761" s="40"/>
      <c r="F2761" s="40"/>
      <c r="G2761" s="40"/>
    </row>
    <row r="2762" spans="3:7" ht="15">
      <c r="C2762" s="40"/>
      <c r="D2762" s="40"/>
      <c r="E2762" s="40"/>
      <c r="F2762" s="40"/>
      <c r="G2762" s="40"/>
    </row>
    <row r="2763" spans="3:7" ht="15">
      <c r="C2763" s="40"/>
      <c r="D2763" s="40"/>
      <c r="E2763" s="40"/>
      <c r="F2763" s="40"/>
      <c r="G2763" s="40"/>
    </row>
    <row r="2764" spans="3:7" ht="15">
      <c r="C2764" s="40"/>
      <c r="D2764" s="40"/>
      <c r="E2764" s="40"/>
      <c r="F2764" s="40"/>
      <c r="G2764" s="40"/>
    </row>
    <row r="2765" spans="3:7" ht="15">
      <c r="C2765" s="40"/>
      <c r="D2765" s="40"/>
      <c r="E2765" s="40"/>
      <c r="F2765" s="40"/>
      <c r="G2765" s="40"/>
    </row>
    <row r="2766" spans="3:7" ht="15">
      <c r="C2766" s="40"/>
      <c r="D2766" s="40"/>
      <c r="E2766" s="40"/>
      <c r="F2766" s="40"/>
      <c r="G2766" s="40"/>
    </row>
    <row r="2767" spans="3:7" ht="15">
      <c r="C2767" s="40"/>
      <c r="D2767" s="40"/>
      <c r="E2767" s="40"/>
      <c r="F2767" s="40"/>
      <c r="G2767" s="40"/>
    </row>
    <row r="2768" spans="3:7" ht="15">
      <c r="C2768" s="40"/>
      <c r="D2768" s="40"/>
      <c r="E2768" s="40"/>
      <c r="F2768" s="40"/>
      <c r="G2768" s="40"/>
    </row>
    <row r="2769" spans="3:7" ht="15">
      <c r="C2769" s="40"/>
      <c r="D2769" s="40"/>
      <c r="E2769" s="40"/>
      <c r="F2769" s="40"/>
      <c r="G2769" s="40"/>
    </row>
    <row r="2770" spans="3:7" ht="15">
      <c r="C2770" s="40"/>
      <c r="D2770" s="40"/>
      <c r="E2770" s="40"/>
      <c r="F2770" s="40"/>
      <c r="G2770" s="40"/>
    </row>
    <row r="2771" spans="3:7" ht="15">
      <c r="C2771" s="40"/>
      <c r="D2771" s="40"/>
      <c r="E2771" s="40"/>
      <c r="F2771" s="40"/>
      <c r="G2771" s="40"/>
    </row>
    <row r="2772" spans="3:7" ht="15">
      <c r="C2772" s="40"/>
      <c r="D2772" s="40"/>
      <c r="E2772" s="40"/>
      <c r="F2772" s="40"/>
      <c r="G2772" s="40"/>
    </row>
    <row r="2773" spans="3:7" ht="15">
      <c r="C2773" s="40"/>
      <c r="D2773" s="40"/>
      <c r="E2773" s="40"/>
      <c r="F2773" s="40"/>
      <c r="G2773" s="40"/>
    </row>
    <row r="2774" spans="3:7" ht="15">
      <c r="C2774" s="40"/>
      <c r="D2774" s="40"/>
      <c r="E2774" s="40"/>
      <c r="F2774" s="40"/>
      <c r="G2774" s="40"/>
    </row>
    <row r="2775" spans="3:7" ht="15">
      <c r="C2775" s="40"/>
      <c r="D2775" s="40"/>
      <c r="E2775" s="40"/>
      <c r="F2775" s="40"/>
      <c r="G2775" s="40"/>
    </row>
    <row r="2776" spans="3:7" ht="15">
      <c r="C2776" s="40"/>
      <c r="D2776" s="40"/>
      <c r="E2776" s="40"/>
      <c r="F2776" s="40"/>
      <c r="G2776" s="40"/>
    </row>
    <row r="2777" spans="3:7" ht="15">
      <c r="C2777" s="40"/>
      <c r="D2777" s="40"/>
      <c r="E2777" s="40"/>
      <c r="F2777" s="40"/>
      <c r="G2777" s="40"/>
    </row>
    <row r="2778" spans="3:7" ht="15">
      <c r="C2778" s="40"/>
      <c r="D2778" s="40"/>
      <c r="E2778" s="40"/>
      <c r="F2778" s="40"/>
      <c r="G2778" s="40"/>
    </row>
    <row r="2779" spans="3:7" ht="15">
      <c r="C2779" s="40"/>
      <c r="D2779" s="40"/>
      <c r="E2779" s="40"/>
      <c r="F2779" s="40"/>
      <c r="G2779" s="40"/>
    </row>
    <row r="2780" spans="3:7" ht="15">
      <c r="C2780" s="40"/>
      <c r="D2780" s="40"/>
      <c r="E2780" s="40"/>
      <c r="F2780" s="40"/>
      <c r="G2780" s="40"/>
    </row>
    <row r="2781" spans="3:7" ht="15">
      <c r="C2781" s="40"/>
      <c r="D2781" s="40"/>
      <c r="E2781" s="40"/>
      <c r="F2781" s="40"/>
      <c r="G2781" s="40"/>
    </row>
    <row r="2782" spans="3:7" ht="15">
      <c r="C2782" s="40"/>
      <c r="D2782" s="40"/>
      <c r="E2782" s="40"/>
      <c r="F2782" s="40"/>
      <c r="G2782" s="40"/>
    </row>
    <row r="2783" spans="3:7" ht="15">
      <c r="C2783" s="40"/>
      <c r="D2783" s="40"/>
      <c r="E2783" s="40"/>
      <c r="F2783" s="40"/>
      <c r="G2783" s="40"/>
    </row>
    <row r="2784" spans="3:7" ht="15">
      <c r="C2784" s="40"/>
      <c r="D2784" s="40"/>
      <c r="E2784" s="40"/>
      <c r="F2784" s="40"/>
      <c r="G2784" s="40"/>
    </row>
    <row r="2785" spans="3:7" ht="15">
      <c r="C2785" s="40"/>
      <c r="D2785" s="40"/>
      <c r="E2785" s="40"/>
      <c r="F2785" s="40"/>
      <c r="G2785" s="40"/>
    </row>
    <row r="2786" spans="3:7" ht="15">
      <c r="C2786" s="40"/>
      <c r="D2786" s="40"/>
      <c r="E2786" s="40"/>
      <c r="F2786" s="40"/>
      <c r="G2786" s="40"/>
    </row>
    <row r="2787" spans="3:7" ht="15">
      <c r="C2787" s="40"/>
      <c r="D2787" s="40"/>
      <c r="E2787" s="40"/>
      <c r="F2787" s="40"/>
      <c r="G2787" s="40"/>
    </row>
    <row r="2788" spans="3:7" ht="15">
      <c r="C2788" s="40"/>
      <c r="D2788" s="40"/>
      <c r="E2788" s="40"/>
      <c r="F2788" s="40"/>
      <c r="G2788" s="40"/>
    </row>
    <row r="2789" spans="3:7" ht="15">
      <c r="C2789" s="40"/>
      <c r="D2789" s="40"/>
      <c r="E2789" s="40"/>
      <c r="F2789" s="40"/>
      <c r="G2789" s="40"/>
    </row>
    <row r="2790" spans="3:7" ht="15">
      <c r="C2790" s="40"/>
      <c r="D2790" s="40"/>
      <c r="E2790" s="40"/>
      <c r="F2790" s="40"/>
      <c r="G2790" s="40"/>
    </row>
    <row r="2791" spans="3:7" ht="15">
      <c r="C2791" s="40"/>
      <c r="D2791" s="40"/>
      <c r="E2791" s="40"/>
      <c r="F2791" s="40"/>
      <c r="G2791" s="40"/>
    </row>
    <row r="2792" spans="3:7" ht="15">
      <c r="C2792" s="40"/>
      <c r="D2792" s="40"/>
      <c r="E2792" s="40"/>
      <c r="F2792" s="40"/>
      <c r="G2792" s="40"/>
    </row>
    <row r="2793" spans="3:7" ht="15">
      <c r="C2793" s="40"/>
      <c r="D2793" s="40"/>
      <c r="E2793" s="40"/>
      <c r="F2793" s="40"/>
      <c r="G2793" s="40"/>
    </row>
    <row r="2794" spans="3:7" ht="15">
      <c r="C2794" s="40"/>
      <c r="D2794" s="40"/>
      <c r="E2794" s="40"/>
      <c r="F2794" s="40"/>
      <c r="G2794" s="40"/>
    </row>
    <row r="2795" spans="3:7" ht="15">
      <c r="C2795" s="40"/>
      <c r="D2795" s="40"/>
      <c r="E2795" s="40"/>
      <c r="F2795" s="40"/>
      <c r="G2795" s="40"/>
    </row>
    <row r="2796" spans="3:7" ht="15">
      <c r="C2796" s="40"/>
      <c r="D2796" s="40"/>
      <c r="E2796" s="40"/>
      <c r="F2796" s="40"/>
      <c r="G2796" s="40"/>
    </row>
    <row r="2797" spans="3:7" ht="15">
      <c r="C2797" s="40"/>
      <c r="D2797" s="40"/>
      <c r="E2797" s="40"/>
      <c r="F2797" s="40"/>
      <c r="G2797" s="40"/>
    </row>
    <row r="2798" spans="3:7" ht="15">
      <c r="C2798" s="40"/>
      <c r="D2798" s="40"/>
      <c r="E2798" s="40"/>
      <c r="F2798" s="40"/>
      <c r="G2798" s="40"/>
    </row>
    <row r="2799" spans="3:7" ht="15">
      <c r="C2799" s="40"/>
      <c r="D2799" s="40"/>
      <c r="E2799" s="40"/>
      <c r="F2799" s="40"/>
      <c r="G2799" s="40"/>
    </row>
    <row r="2800" spans="3:7" ht="15">
      <c r="C2800" s="40"/>
      <c r="D2800" s="40"/>
      <c r="E2800" s="40"/>
      <c r="F2800" s="40"/>
      <c r="G2800" s="40"/>
    </row>
    <row r="2801" spans="3:7" ht="15">
      <c r="C2801" s="40"/>
      <c r="D2801" s="40"/>
      <c r="E2801" s="40"/>
      <c r="F2801" s="40"/>
      <c r="G2801" s="40"/>
    </row>
    <row r="2802" spans="3:7" ht="15">
      <c r="C2802" s="40"/>
      <c r="D2802" s="40"/>
      <c r="E2802" s="40"/>
      <c r="F2802" s="40"/>
      <c r="G2802" s="40"/>
    </row>
    <row r="2803" spans="3:7" ht="15">
      <c r="C2803" s="40"/>
      <c r="D2803" s="40"/>
      <c r="E2803" s="40"/>
      <c r="F2803" s="40"/>
      <c r="G2803" s="40"/>
    </row>
    <row r="2804" spans="3:7" ht="15">
      <c r="C2804" s="40"/>
      <c r="D2804" s="40"/>
      <c r="E2804" s="40"/>
      <c r="F2804" s="40"/>
      <c r="G2804" s="40"/>
    </row>
    <row r="2805" spans="3:7" ht="15">
      <c r="C2805" s="40"/>
      <c r="D2805" s="40"/>
      <c r="E2805" s="40"/>
      <c r="F2805" s="40"/>
      <c r="G2805" s="40"/>
    </row>
    <row r="2806" spans="3:7" ht="15">
      <c r="C2806" s="40"/>
      <c r="D2806" s="40"/>
      <c r="E2806" s="40"/>
      <c r="F2806" s="40"/>
      <c r="G2806" s="40"/>
    </row>
    <row r="2807" spans="3:7" ht="15">
      <c r="C2807" s="40"/>
      <c r="D2807" s="40"/>
      <c r="E2807" s="40"/>
      <c r="F2807" s="40"/>
      <c r="G2807" s="40"/>
    </row>
    <row r="2808" spans="3:7" ht="15">
      <c r="C2808" s="40"/>
      <c r="D2808" s="40"/>
      <c r="E2808" s="40"/>
      <c r="F2808" s="40"/>
      <c r="G2808" s="40"/>
    </row>
    <row r="2809" spans="3:7" ht="15">
      <c r="C2809" s="40"/>
      <c r="D2809" s="40"/>
      <c r="E2809" s="40"/>
      <c r="F2809" s="40"/>
      <c r="G2809" s="40"/>
    </row>
    <row r="2810" spans="3:7" ht="15">
      <c r="C2810" s="40"/>
      <c r="D2810" s="40"/>
      <c r="E2810" s="40"/>
      <c r="F2810" s="40"/>
      <c r="G2810" s="40"/>
    </row>
    <row r="2811" spans="3:7" ht="15">
      <c r="C2811" s="40"/>
      <c r="D2811" s="40"/>
      <c r="E2811" s="40"/>
      <c r="F2811" s="40"/>
      <c r="G2811" s="40"/>
    </row>
    <row r="2812" spans="3:7" ht="15">
      <c r="C2812" s="40"/>
      <c r="D2812" s="40"/>
      <c r="E2812" s="40"/>
      <c r="F2812" s="40"/>
      <c r="G2812" s="40"/>
    </row>
    <row r="2813" spans="3:7" ht="15">
      <c r="C2813" s="40"/>
      <c r="D2813" s="40"/>
      <c r="E2813" s="40"/>
      <c r="F2813" s="40"/>
      <c r="G2813" s="40"/>
    </row>
    <row r="2814" spans="3:7" ht="15">
      <c r="C2814" s="40"/>
      <c r="D2814" s="40"/>
      <c r="E2814" s="40"/>
      <c r="F2814" s="40"/>
      <c r="G2814" s="40"/>
    </row>
    <row r="2815" spans="3:7" ht="15">
      <c r="C2815" s="40"/>
      <c r="D2815" s="40"/>
      <c r="E2815" s="40"/>
      <c r="F2815" s="40"/>
      <c r="G2815" s="40"/>
    </row>
    <row r="2816" spans="3:7" ht="15">
      <c r="C2816" s="40"/>
      <c r="D2816" s="40"/>
      <c r="E2816" s="40"/>
      <c r="F2816" s="40"/>
      <c r="G2816" s="40"/>
    </row>
    <row r="2817" spans="3:7" ht="15">
      <c r="C2817" s="40"/>
      <c r="D2817" s="40"/>
      <c r="E2817" s="40"/>
      <c r="F2817" s="40"/>
      <c r="G2817" s="40"/>
    </row>
    <row r="2818" spans="3:7" ht="15">
      <c r="C2818" s="40"/>
      <c r="D2818" s="40"/>
      <c r="E2818" s="40"/>
      <c r="F2818" s="40"/>
      <c r="G2818" s="40"/>
    </row>
    <row r="2819" spans="3:7" ht="15">
      <c r="C2819" s="40"/>
      <c r="D2819" s="40"/>
      <c r="E2819" s="40"/>
      <c r="F2819" s="40"/>
      <c r="G2819" s="40"/>
    </row>
    <row r="2820" spans="3:7" ht="15">
      <c r="C2820" s="40"/>
      <c r="D2820" s="40"/>
      <c r="E2820" s="40"/>
      <c r="F2820" s="40"/>
      <c r="G2820" s="40"/>
    </row>
    <row r="2821" spans="3:7" ht="15">
      <c r="C2821" s="40"/>
      <c r="D2821" s="40"/>
      <c r="E2821" s="40"/>
      <c r="F2821" s="40"/>
      <c r="G2821" s="40"/>
    </row>
    <row r="2822" spans="3:7" ht="15">
      <c r="C2822" s="40"/>
      <c r="D2822" s="40"/>
      <c r="E2822" s="40"/>
      <c r="F2822" s="40"/>
      <c r="G2822" s="40"/>
    </row>
    <row r="2823" spans="3:7" ht="15">
      <c r="C2823" s="40"/>
      <c r="D2823" s="40"/>
      <c r="E2823" s="40"/>
      <c r="F2823" s="40"/>
      <c r="G2823" s="40"/>
    </row>
    <row r="2824" spans="3:7" ht="15">
      <c r="C2824" s="40"/>
      <c r="D2824" s="40"/>
      <c r="E2824" s="40"/>
      <c r="F2824" s="40"/>
      <c r="G2824" s="40"/>
    </row>
    <row r="2825" spans="3:7" ht="15">
      <c r="C2825" s="40"/>
      <c r="D2825" s="40"/>
      <c r="E2825" s="40"/>
      <c r="F2825" s="40"/>
      <c r="G2825" s="40"/>
    </row>
    <row r="2826" spans="3:7" ht="15">
      <c r="C2826" s="40"/>
      <c r="D2826" s="40"/>
      <c r="E2826" s="40"/>
      <c r="F2826" s="40"/>
      <c r="G2826" s="40"/>
    </row>
    <row r="2827" spans="3:7" ht="15">
      <c r="C2827" s="40"/>
      <c r="D2827" s="40"/>
      <c r="E2827" s="40"/>
      <c r="F2827" s="40"/>
      <c r="G2827" s="40"/>
    </row>
    <row r="2828" spans="3:7" ht="15">
      <c r="C2828" s="40"/>
      <c r="D2828" s="40"/>
      <c r="E2828" s="40"/>
      <c r="F2828" s="40"/>
      <c r="G2828" s="40"/>
    </row>
    <row r="2829" spans="3:7" ht="15">
      <c r="C2829" s="40"/>
      <c r="D2829" s="40"/>
      <c r="E2829" s="40"/>
      <c r="F2829" s="40"/>
      <c r="G2829" s="40"/>
    </row>
    <row r="2830" spans="3:7" ht="15">
      <c r="C2830" s="40"/>
      <c r="D2830" s="40"/>
      <c r="E2830" s="40"/>
      <c r="F2830" s="40"/>
      <c r="G2830" s="40"/>
    </row>
    <row r="2831" spans="3:7" ht="15">
      <c r="C2831" s="40"/>
      <c r="D2831" s="40"/>
      <c r="E2831" s="40"/>
      <c r="F2831" s="40"/>
      <c r="G2831" s="40"/>
    </row>
    <row r="2832" spans="3:7" ht="15">
      <c r="C2832" s="40"/>
      <c r="D2832" s="40"/>
      <c r="E2832" s="40"/>
      <c r="F2832" s="40"/>
      <c r="G2832" s="40"/>
    </row>
    <row r="2833" spans="3:7" ht="15">
      <c r="C2833" s="40"/>
      <c r="D2833" s="40"/>
      <c r="E2833" s="40"/>
      <c r="F2833" s="40"/>
      <c r="G2833" s="40"/>
    </row>
    <row r="2834" spans="3:7" ht="15">
      <c r="C2834" s="40"/>
      <c r="D2834" s="40"/>
      <c r="E2834" s="40"/>
      <c r="F2834" s="40"/>
      <c r="G2834" s="40"/>
    </row>
    <row r="2835" spans="3:7" ht="15">
      <c r="C2835" s="40"/>
      <c r="D2835" s="40"/>
      <c r="E2835" s="40"/>
      <c r="F2835" s="40"/>
      <c r="G2835" s="40"/>
    </row>
    <row r="2836" spans="3:7" ht="15">
      <c r="C2836" s="40"/>
      <c r="D2836" s="40"/>
      <c r="E2836" s="40"/>
      <c r="F2836" s="40"/>
      <c r="G2836" s="40"/>
    </row>
    <row r="2837" spans="3:7" ht="15">
      <c r="C2837" s="40"/>
      <c r="D2837" s="40"/>
      <c r="E2837" s="40"/>
      <c r="F2837" s="40"/>
      <c r="G2837" s="40"/>
    </row>
    <row r="2838" spans="3:7" ht="15">
      <c r="C2838" s="40"/>
      <c r="D2838" s="40"/>
      <c r="E2838" s="40"/>
      <c r="F2838" s="40"/>
      <c r="G2838" s="40"/>
    </row>
    <row r="2839" spans="3:7" ht="15">
      <c r="C2839" s="40"/>
      <c r="D2839" s="40"/>
      <c r="E2839" s="40"/>
      <c r="F2839" s="40"/>
      <c r="G2839" s="40"/>
    </row>
    <row r="2840" spans="3:7" ht="15">
      <c r="C2840" s="40"/>
      <c r="D2840" s="40"/>
      <c r="E2840" s="40"/>
      <c r="F2840" s="40"/>
      <c r="G2840" s="40"/>
    </row>
    <row r="2841" spans="3:7" ht="15">
      <c r="C2841" s="40"/>
      <c r="D2841" s="40"/>
      <c r="E2841" s="40"/>
      <c r="F2841" s="40"/>
      <c r="G2841" s="40"/>
    </row>
    <row r="2842" spans="3:7" ht="15">
      <c r="C2842" s="40"/>
      <c r="D2842" s="40"/>
      <c r="E2842" s="40"/>
      <c r="F2842" s="40"/>
      <c r="G2842" s="40"/>
    </row>
    <row r="2843" spans="3:7" ht="15">
      <c r="C2843" s="40"/>
      <c r="D2843" s="40"/>
      <c r="E2843" s="40"/>
      <c r="F2843" s="40"/>
      <c r="G2843" s="40"/>
    </row>
    <row r="2844" spans="3:7" ht="15">
      <c r="C2844" s="40"/>
      <c r="D2844" s="40"/>
      <c r="E2844" s="40"/>
      <c r="F2844" s="40"/>
      <c r="G2844" s="40"/>
    </row>
    <row r="2845" spans="3:7" ht="15">
      <c r="C2845" s="40"/>
      <c r="D2845" s="40"/>
      <c r="E2845" s="40"/>
      <c r="F2845" s="40"/>
      <c r="G2845" s="40"/>
    </row>
    <row r="2846" spans="3:7" ht="15">
      <c r="C2846" s="40"/>
      <c r="D2846" s="40"/>
      <c r="E2846" s="40"/>
      <c r="F2846" s="40"/>
      <c r="G2846" s="40"/>
    </row>
    <row r="2847" spans="3:7" ht="15">
      <c r="C2847" s="40"/>
      <c r="D2847" s="40"/>
      <c r="E2847" s="40"/>
      <c r="F2847" s="40"/>
      <c r="G2847" s="40"/>
    </row>
    <row r="2848" spans="3:7" ht="15">
      <c r="C2848" s="40"/>
      <c r="D2848" s="40"/>
      <c r="E2848" s="40"/>
      <c r="F2848" s="40"/>
      <c r="G2848" s="40"/>
    </row>
    <row r="2849" spans="3:7" ht="15">
      <c r="C2849" s="40"/>
      <c r="D2849" s="40"/>
      <c r="E2849" s="40"/>
      <c r="F2849" s="40"/>
      <c r="G2849" s="40"/>
    </row>
    <row r="2850" spans="3:7" ht="15">
      <c r="C2850" s="40"/>
      <c r="D2850" s="40"/>
      <c r="E2850" s="40"/>
      <c r="F2850" s="40"/>
      <c r="G2850" s="40"/>
    </row>
    <row r="2851" spans="3:7" ht="15">
      <c r="C2851" s="40"/>
      <c r="D2851" s="40"/>
      <c r="E2851" s="40"/>
      <c r="F2851" s="40"/>
      <c r="G2851" s="40"/>
    </row>
    <row r="2852" spans="3:7" ht="15">
      <c r="C2852" s="40"/>
      <c r="D2852" s="40"/>
      <c r="E2852" s="40"/>
      <c r="F2852" s="40"/>
      <c r="G2852" s="40"/>
    </row>
    <row r="2853" spans="3:7" ht="15">
      <c r="C2853" s="40"/>
      <c r="D2853" s="40"/>
      <c r="E2853" s="40"/>
      <c r="F2853" s="40"/>
      <c r="G2853" s="40"/>
    </row>
    <row r="2854" spans="3:7" ht="15">
      <c r="C2854" s="40"/>
      <c r="D2854" s="40"/>
      <c r="E2854" s="40"/>
      <c r="F2854" s="40"/>
      <c r="G2854" s="40"/>
    </row>
    <row r="2855" spans="3:7" ht="15">
      <c r="C2855" s="40"/>
      <c r="D2855" s="40"/>
      <c r="E2855" s="40"/>
      <c r="F2855" s="40"/>
      <c r="G2855" s="40"/>
    </row>
    <row r="2856" spans="3:7" ht="15">
      <c r="C2856" s="40"/>
      <c r="D2856" s="40"/>
      <c r="E2856" s="40"/>
      <c r="F2856" s="40"/>
      <c r="G2856" s="40"/>
    </row>
    <row r="2857" spans="3:7" ht="15">
      <c r="C2857" s="40"/>
      <c r="D2857" s="40"/>
      <c r="E2857" s="40"/>
      <c r="F2857" s="40"/>
      <c r="G2857" s="40"/>
    </row>
    <row r="2858" spans="3:7" ht="15">
      <c r="C2858" s="40"/>
      <c r="D2858" s="40"/>
      <c r="E2858" s="40"/>
      <c r="F2858" s="40"/>
      <c r="G2858" s="40"/>
    </row>
    <row r="2859" spans="3:7" ht="15">
      <c r="C2859" s="40"/>
      <c r="D2859" s="40"/>
      <c r="E2859" s="40"/>
      <c r="F2859" s="40"/>
      <c r="G2859" s="40"/>
    </row>
    <row r="2860" spans="3:7" ht="15">
      <c r="C2860" s="40"/>
      <c r="D2860" s="40"/>
      <c r="E2860" s="40"/>
      <c r="F2860" s="40"/>
      <c r="G2860" s="40"/>
    </row>
    <row r="2861" spans="3:7" ht="15">
      <c r="C2861" s="40"/>
      <c r="D2861" s="40"/>
      <c r="E2861" s="40"/>
      <c r="F2861" s="40"/>
      <c r="G2861" s="40"/>
    </row>
    <row r="2862" spans="3:7" ht="15">
      <c r="C2862" s="40"/>
      <c r="D2862" s="40"/>
      <c r="E2862" s="40"/>
      <c r="F2862" s="40"/>
      <c r="G2862" s="40"/>
    </row>
    <row r="2863" spans="3:7" ht="15">
      <c r="C2863" s="40"/>
      <c r="D2863" s="40"/>
      <c r="E2863" s="40"/>
      <c r="F2863" s="40"/>
      <c r="G2863" s="40"/>
    </row>
    <row r="2864" spans="3:7" ht="15">
      <c r="C2864" s="40"/>
      <c r="D2864" s="40"/>
      <c r="E2864" s="40"/>
      <c r="F2864" s="40"/>
      <c r="G2864" s="40"/>
    </row>
    <row r="2865" spans="3:7" ht="15">
      <c r="C2865" s="40"/>
      <c r="D2865" s="40"/>
      <c r="E2865" s="40"/>
      <c r="F2865" s="40"/>
      <c r="G2865" s="40"/>
    </row>
    <row r="2866" spans="3:7" ht="15">
      <c r="C2866" s="40"/>
      <c r="D2866" s="40"/>
      <c r="E2866" s="40"/>
      <c r="F2866" s="40"/>
      <c r="G2866" s="40"/>
    </row>
    <row r="2867" spans="3:7" ht="15">
      <c r="C2867" s="40"/>
      <c r="D2867" s="40"/>
      <c r="E2867" s="40"/>
      <c r="F2867" s="40"/>
      <c r="G2867" s="40"/>
    </row>
    <row r="2868" spans="3:7" ht="15">
      <c r="C2868" s="40"/>
      <c r="D2868" s="40"/>
      <c r="E2868" s="40"/>
      <c r="F2868" s="40"/>
      <c r="G2868" s="40"/>
    </row>
    <row r="2869" spans="3:7" ht="15">
      <c r="C2869" s="40"/>
      <c r="D2869" s="40"/>
      <c r="E2869" s="40"/>
      <c r="F2869" s="40"/>
      <c r="G2869" s="40"/>
    </row>
    <row r="2870" spans="3:7" ht="15">
      <c r="C2870" s="40"/>
      <c r="D2870" s="40"/>
      <c r="E2870" s="40"/>
      <c r="F2870" s="40"/>
      <c r="G2870" s="40"/>
    </row>
    <row r="2871" spans="3:7" ht="15">
      <c r="C2871" s="40"/>
      <c r="D2871" s="40"/>
      <c r="E2871" s="40"/>
      <c r="F2871" s="40"/>
      <c r="G2871" s="40"/>
    </row>
    <row r="2872" spans="3:7" ht="15">
      <c r="C2872" s="40"/>
      <c r="D2872" s="40"/>
      <c r="E2872" s="40"/>
      <c r="F2872" s="40"/>
      <c r="G2872" s="40"/>
    </row>
    <row r="2873" spans="3:7" ht="15">
      <c r="C2873" s="40"/>
      <c r="D2873" s="40"/>
      <c r="E2873" s="40"/>
      <c r="F2873" s="40"/>
      <c r="G2873" s="40"/>
    </row>
    <row r="2874" spans="3:7" ht="15">
      <c r="C2874" s="40"/>
      <c r="D2874" s="40"/>
      <c r="E2874" s="40"/>
      <c r="F2874" s="40"/>
      <c r="G2874" s="40"/>
    </row>
    <row r="2875" spans="3:7" ht="15">
      <c r="C2875" s="40"/>
      <c r="D2875" s="40"/>
      <c r="E2875" s="40"/>
      <c r="F2875" s="40"/>
      <c r="G2875" s="40"/>
    </row>
    <row r="2876" spans="3:7" ht="15">
      <c r="C2876" s="40"/>
      <c r="D2876" s="40"/>
      <c r="E2876" s="40"/>
      <c r="F2876" s="40"/>
      <c r="G2876" s="40"/>
    </row>
    <row r="2877" spans="3:7" ht="15">
      <c r="C2877" s="40"/>
      <c r="D2877" s="40"/>
      <c r="E2877" s="40"/>
      <c r="F2877" s="40"/>
      <c r="G2877" s="40"/>
    </row>
    <row r="2878" spans="3:7" ht="15">
      <c r="C2878" s="40"/>
      <c r="D2878" s="40"/>
      <c r="E2878" s="40"/>
      <c r="F2878" s="40"/>
      <c r="G2878" s="40"/>
    </row>
    <row r="2879" spans="3:7" ht="15">
      <c r="C2879" s="40"/>
      <c r="D2879" s="40"/>
      <c r="E2879" s="40"/>
      <c r="F2879" s="40"/>
      <c r="G2879" s="40"/>
    </row>
    <row r="2880" spans="3:7" ht="15">
      <c r="C2880" s="40"/>
      <c r="D2880" s="40"/>
      <c r="E2880" s="40"/>
      <c r="F2880" s="40"/>
      <c r="G2880" s="40"/>
    </row>
    <row r="2881" spans="3:7" ht="15">
      <c r="C2881" s="40"/>
      <c r="D2881" s="40"/>
      <c r="E2881" s="40"/>
      <c r="F2881" s="40"/>
      <c r="G2881" s="40"/>
    </row>
    <row r="2882" spans="3:7" ht="15">
      <c r="C2882" s="40"/>
      <c r="D2882" s="40"/>
      <c r="E2882" s="40"/>
      <c r="F2882" s="40"/>
      <c r="G2882" s="40"/>
    </row>
    <row r="2883" spans="3:7" ht="15">
      <c r="C2883" s="40"/>
      <c r="D2883" s="40"/>
      <c r="E2883" s="40"/>
      <c r="F2883" s="40"/>
      <c r="G2883" s="40"/>
    </row>
    <row r="2884" spans="3:7" ht="15">
      <c r="C2884" s="40"/>
      <c r="D2884" s="40"/>
      <c r="E2884" s="40"/>
      <c r="F2884" s="40"/>
      <c r="G2884" s="40"/>
    </row>
    <row r="2885" spans="3:7" ht="15">
      <c r="C2885" s="40"/>
      <c r="D2885" s="40"/>
      <c r="E2885" s="40"/>
      <c r="F2885" s="40"/>
      <c r="G2885" s="40"/>
    </row>
    <row r="2886" spans="3:7" ht="15">
      <c r="C2886" s="40"/>
      <c r="D2886" s="40"/>
      <c r="E2886" s="40"/>
      <c r="F2886" s="40"/>
      <c r="G2886" s="40"/>
    </row>
    <row r="2887" spans="3:7" ht="15">
      <c r="C2887" s="40"/>
      <c r="D2887" s="40"/>
      <c r="E2887" s="40"/>
      <c r="F2887" s="40"/>
      <c r="G2887" s="40"/>
    </row>
    <row r="2888" spans="3:7" ht="15">
      <c r="C2888" s="40"/>
      <c r="D2888" s="40"/>
      <c r="E2888" s="40"/>
      <c r="F2888" s="40"/>
      <c r="G2888" s="40"/>
    </row>
    <row r="2889" spans="3:7" ht="15">
      <c r="C2889" s="40"/>
      <c r="D2889" s="40"/>
      <c r="E2889" s="40"/>
      <c r="F2889" s="40"/>
      <c r="G2889" s="40"/>
    </row>
    <row r="2890" spans="3:7" ht="15">
      <c r="C2890" s="40"/>
      <c r="D2890" s="40"/>
      <c r="E2890" s="40"/>
      <c r="F2890" s="40"/>
      <c r="G2890" s="40"/>
    </row>
    <row r="2891" spans="3:7" ht="15">
      <c r="C2891" s="40"/>
      <c r="D2891" s="40"/>
      <c r="E2891" s="40"/>
      <c r="F2891" s="40"/>
      <c r="G2891" s="40"/>
    </row>
    <row r="2892" spans="3:7" ht="15">
      <c r="C2892" s="40"/>
      <c r="D2892" s="40"/>
      <c r="E2892" s="40"/>
      <c r="F2892" s="40"/>
      <c r="G2892" s="40"/>
    </row>
    <row r="2893" spans="3:7" ht="15">
      <c r="C2893" s="40"/>
      <c r="D2893" s="40"/>
      <c r="E2893" s="40"/>
      <c r="F2893" s="40"/>
      <c r="G2893" s="40"/>
    </row>
    <row r="2894" spans="3:7" ht="15">
      <c r="C2894" s="40"/>
      <c r="D2894" s="40"/>
      <c r="E2894" s="40"/>
      <c r="F2894" s="40"/>
      <c r="G2894" s="40"/>
    </row>
    <row r="2895" spans="3:7" ht="15">
      <c r="C2895" s="40"/>
      <c r="D2895" s="40"/>
      <c r="E2895" s="40"/>
      <c r="F2895" s="40"/>
      <c r="G2895" s="40"/>
    </row>
    <row r="2896" spans="3:7" ht="15">
      <c r="C2896" s="40"/>
      <c r="D2896" s="40"/>
      <c r="E2896" s="40"/>
      <c r="F2896" s="40"/>
      <c r="G2896" s="40"/>
    </row>
    <row r="2897" spans="3:7" ht="15">
      <c r="C2897" s="40"/>
      <c r="D2897" s="40"/>
      <c r="E2897" s="40"/>
      <c r="F2897" s="40"/>
      <c r="G2897" s="40"/>
    </row>
    <row r="2898" spans="3:7" ht="15">
      <c r="C2898" s="40"/>
      <c r="D2898" s="40"/>
      <c r="E2898" s="40"/>
      <c r="F2898" s="40"/>
      <c r="G2898" s="40"/>
    </row>
    <row r="2899" spans="3:7" ht="15">
      <c r="C2899" s="40"/>
      <c r="D2899" s="40"/>
      <c r="E2899" s="40"/>
      <c r="F2899" s="40"/>
      <c r="G2899" s="40"/>
    </row>
    <row r="2900" spans="3:7" ht="15">
      <c r="C2900" s="40"/>
      <c r="D2900" s="40"/>
      <c r="E2900" s="40"/>
      <c r="F2900" s="40"/>
      <c r="G2900" s="40"/>
    </row>
    <row r="2901" spans="3:7" ht="15">
      <c r="C2901" s="40"/>
      <c r="D2901" s="40"/>
      <c r="E2901" s="40"/>
      <c r="F2901" s="40"/>
      <c r="G2901" s="40"/>
    </row>
    <row r="2902" spans="3:7" ht="15">
      <c r="C2902" s="40"/>
      <c r="D2902" s="40"/>
      <c r="E2902" s="40"/>
      <c r="F2902" s="40"/>
      <c r="G2902" s="40"/>
    </row>
    <row r="2903" spans="3:7" ht="15">
      <c r="C2903" s="40"/>
      <c r="D2903" s="40"/>
      <c r="E2903" s="40"/>
      <c r="F2903" s="40"/>
      <c r="G2903" s="40"/>
    </row>
    <row r="2904" spans="3:7" ht="15">
      <c r="C2904" s="40"/>
      <c r="D2904" s="40"/>
      <c r="E2904" s="40"/>
      <c r="F2904" s="40"/>
      <c r="G2904" s="40"/>
    </row>
    <row r="2905" spans="3:7" ht="15">
      <c r="C2905" s="40"/>
      <c r="D2905" s="40"/>
      <c r="E2905" s="40"/>
      <c r="F2905" s="40"/>
      <c r="G2905" s="40"/>
    </row>
    <row r="2906" spans="3:7" ht="15">
      <c r="C2906" s="40"/>
      <c r="D2906" s="40"/>
      <c r="E2906" s="40"/>
      <c r="F2906" s="40"/>
      <c r="G2906" s="40"/>
    </row>
    <row r="2907" spans="3:7" ht="15">
      <c r="C2907" s="40"/>
      <c r="D2907" s="40"/>
      <c r="E2907" s="40"/>
      <c r="F2907" s="40"/>
      <c r="G2907" s="40"/>
    </row>
    <row r="2908" spans="3:7" ht="15">
      <c r="C2908" s="40"/>
      <c r="D2908" s="40"/>
      <c r="E2908" s="40"/>
      <c r="F2908" s="40"/>
      <c r="G2908" s="40"/>
    </row>
    <row r="2909" spans="3:7" ht="15">
      <c r="C2909" s="40"/>
      <c r="D2909" s="40"/>
      <c r="E2909" s="40"/>
      <c r="F2909" s="40"/>
      <c r="G2909" s="40"/>
    </row>
    <row r="2910" spans="3:7" ht="15">
      <c r="C2910" s="40"/>
      <c r="D2910" s="40"/>
      <c r="E2910" s="40"/>
      <c r="F2910" s="40"/>
      <c r="G2910" s="40"/>
    </row>
    <row r="2911" spans="3:7" ht="15">
      <c r="C2911" s="40"/>
      <c r="D2911" s="40"/>
      <c r="E2911" s="40"/>
      <c r="F2911" s="40"/>
      <c r="G2911" s="40"/>
    </row>
    <row r="2912" spans="3:7" ht="15">
      <c r="C2912" s="40"/>
      <c r="D2912" s="40"/>
      <c r="E2912" s="40"/>
      <c r="F2912" s="40"/>
      <c r="G2912" s="40"/>
    </row>
    <row r="2913" spans="3:7" ht="15">
      <c r="C2913" s="40"/>
      <c r="D2913" s="40"/>
      <c r="E2913" s="40"/>
      <c r="F2913" s="40"/>
      <c r="G2913" s="40"/>
    </row>
    <row r="2914" spans="3:7" ht="15">
      <c r="C2914" s="40"/>
      <c r="D2914" s="40"/>
      <c r="E2914" s="40"/>
      <c r="F2914" s="40"/>
      <c r="G2914" s="40"/>
    </row>
    <row r="2915" spans="3:7" ht="15">
      <c r="C2915" s="40"/>
      <c r="D2915" s="40"/>
      <c r="E2915" s="40"/>
      <c r="F2915" s="40"/>
      <c r="G2915" s="40"/>
    </row>
    <row r="2916" spans="3:7" ht="15">
      <c r="C2916" s="40"/>
      <c r="D2916" s="40"/>
      <c r="E2916" s="40"/>
      <c r="F2916" s="40"/>
      <c r="G2916" s="40"/>
    </row>
    <row r="2917" spans="3:7" ht="15">
      <c r="C2917" s="40"/>
      <c r="D2917" s="40"/>
      <c r="E2917" s="40"/>
      <c r="F2917" s="40"/>
      <c r="G2917" s="40"/>
    </row>
    <row r="2918" spans="3:7" ht="15">
      <c r="C2918" s="40"/>
      <c r="D2918" s="40"/>
      <c r="E2918" s="40"/>
      <c r="F2918" s="40"/>
      <c r="G2918" s="40"/>
    </row>
    <row r="2919" spans="3:7" ht="15">
      <c r="C2919" s="40"/>
      <c r="D2919" s="40"/>
      <c r="E2919" s="40"/>
      <c r="F2919" s="40"/>
      <c r="G2919" s="40"/>
    </row>
    <row r="2920" spans="3:7" ht="15">
      <c r="C2920" s="40"/>
      <c r="D2920" s="40"/>
      <c r="E2920" s="40"/>
      <c r="F2920" s="40"/>
      <c r="G2920" s="40"/>
    </row>
    <row r="2921" spans="3:7" ht="15">
      <c r="C2921" s="40"/>
      <c r="D2921" s="40"/>
      <c r="E2921" s="40"/>
      <c r="F2921" s="40"/>
      <c r="G2921" s="40"/>
    </row>
    <row r="2922" spans="3:7" ht="15">
      <c r="C2922" s="40"/>
      <c r="D2922" s="40"/>
      <c r="E2922" s="40"/>
      <c r="F2922" s="40"/>
      <c r="G2922" s="40"/>
    </row>
    <row r="2923" spans="3:7" ht="15">
      <c r="C2923" s="40"/>
      <c r="D2923" s="40"/>
      <c r="E2923" s="40"/>
      <c r="F2923" s="40"/>
      <c r="G2923" s="40"/>
    </row>
    <row r="2924" spans="3:7" ht="15">
      <c r="C2924" s="40"/>
      <c r="D2924" s="40"/>
      <c r="E2924" s="40"/>
      <c r="F2924" s="40"/>
      <c r="G2924" s="40"/>
    </row>
    <row r="2925" spans="3:7" ht="15">
      <c r="C2925" s="40"/>
      <c r="D2925" s="40"/>
      <c r="E2925" s="40"/>
      <c r="F2925" s="40"/>
      <c r="G2925" s="40"/>
    </row>
    <row r="2926" spans="3:7" ht="15">
      <c r="C2926" s="40"/>
      <c r="D2926" s="40"/>
      <c r="E2926" s="40"/>
      <c r="F2926" s="40"/>
      <c r="G2926" s="40"/>
    </row>
    <row r="2927" spans="3:7" ht="15">
      <c r="C2927" s="40"/>
      <c r="D2927" s="40"/>
      <c r="E2927" s="40"/>
      <c r="F2927" s="40"/>
      <c r="G2927" s="40"/>
    </row>
    <row r="2928" spans="3:7" ht="15">
      <c r="C2928" s="40"/>
      <c r="D2928" s="40"/>
      <c r="E2928" s="40"/>
      <c r="F2928" s="40"/>
      <c r="G2928" s="40"/>
    </row>
    <row r="2929" spans="3:7" ht="15">
      <c r="C2929" s="40"/>
      <c r="D2929" s="40"/>
      <c r="E2929" s="40"/>
      <c r="F2929" s="40"/>
      <c r="G2929" s="40"/>
    </row>
    <row r="2930" spans="3:7" ht="15">
      <c r="C2930" s="40"/>
      <c r="D2930" s="40"/>
      <c r="E2930" s="40"/>
      <c r="F2930" s="40"/>
      <c r="G2930" s="40"/>
    </row>
    <row r="2931" spans="3:7" ht="15">
      <c r="C2931" s="40"/>
      <c r="D2931" s="40"/>
      <c r="E2931" s="40"/>
      <c r="F2931" s="40"/>
      <c r="G2931" s="40"/>
    </row>
    <row r="2932" spans="3:7" ht="15">
      <c r="C2932" s="40"/>
      <c r="D2932" s="40"/>
      <c r="E2932" s="40"/>
      <c r="F2932" s="40"/>
      <c r="G2932" s="40"/>
    </row>
    <row r="2933" spans="3:7" ht="15">
      <c r="C2933" s="40"/>
      <c r="D2933" s="40"/>
      <c r="E2933" s="40"/>
      <c r="F2933" s="40"/>
      <c r="G2933" s="40"/>
    </row>
    <row r="2934" spans="3:7" ht="15">
      <c r="C2934" s="40"/>
      <c r="D2934" s="40"/>
      <c r="E2934" s="40"/>
      <c r="F2934" s="40"/>
      <c r="G2934" s="40"/>
    </row>
    <row r="2935" spans="3:7" ht="15">
      <c r="C2935" s="40"/>
      <c r="D2935" s="40"/>
      <c r="E2935" s="40"/>
      <c r="F2935" s="40"/>
      <c r="G2935" s="40"/>
    </row>
    <row r="2936" spans="3:7" ht="15">
      <c r="C2936" s="40"/>
      <c r="D2936" s="40"/>
      <c r="E2936" s="40"/>
      <c r="F2936" s="40"/>
      <c r="G2936" s="40"/>
    </row>
    <row r="2937" spans="3:7" ht="15">
      <c r="C2937" s="40"/>
      <c r="D2937" s="40"/>
      <c r="E2937" s="40"/>
      <c r="F2937" s="40"/>
      <c r="G2937" s="40"/>
    </row>
    <row r="2938" spans="3:7" ht="15">
      <c r="C2938" s="40"/>
      <c r="D2938" s="40"/>
      <c r="E2938" s="40"/>
      <c r="F2938" s="40"/>
      <c r="G2938" s="40"/>
    </row>
    <row r="2939" spans="3:7" ht="15">
      <c r="C2939" s="40"/>
      <c r="D2939" s="40"/>
      <c r="E2939" s="40"/>
      <c r="F2939" s="40"/>
      <c r="G2939" s="40"/>
    </row>
    <row r="2940" spans="3:7" ht="15">
      <c r="C2940" s="40"/>
      <c r="D2940" s="40"/>
      <c r="E2940" s="40"/>
      <c r="F2940" s="40"/>
      <c r="G2940" s="40"/>
    </row>
    <row r="2941" spans="3:7" ht="15">
      <c r="C2941" s="40"/>
      <c r="D2941" s="40"/>
      <c r="E2941" s="40"/>
      <c r="F2941" s="40"/>
      <c r="G2941" s="40"/>
    </row>
    <row r="2942" spans="3:7" ht="15">
      <c r="C2942" s="40"/>
      <c r="D2942" s="40"/>
      <c r="E2942" s="40"/>
      <c r="F2942" s="40"/>
      <c r="G2942" s="40"/>
    </row>
    <row r="2943" spans="3:7" ht="15">
      <c r="C2943" s="40"/>
      <c r="D2943" s="40"/>
      <c r="E2943" s="40"/>
      <c r="F2943" s="40"/>
      <c r="G2943" s="40"/>
    </row>
    <row r="2944" spans="3:7" ht="15">
      <c r="C2944" s="40"/>
      <c r="D2944" s="40"/>
      <c r="E2944" s="40"/>
      <c r="F2944" s="40"/>
      <c r="G2944" s="40"/>
    </row>
    <row r="2945" spans="3:7" ht="15">
      <c r="C2945" s="40"/>
      <c r="D2945" s="40"/>
      <c r="E2945" s="40"/>
      <c r="F2945" s="40"/>
      <c r="G2945" s="40"/>
    </row>
    <row r="2946" spans="3:7" ht="15">
      <c r="C2946" s="40"/>
      <c r="D2946" s="40"/>
      <c r="E2946" s="40"/>
      <c r="F2946" s="40"/>
      <c r="G2946" s="40"/>
    </row>
    <row r="2947" spans="3:7" ht="15">
      <c r="C2947" s="40"/>
      <c r="D2947" s="40"/>
      <c r="E2947" s="40"/>
      <c r="F2947" s="40"/>
      <c r="G2947" s="40"/>
    </row>
    <row r="2948" spans="3:7" ht="15">
      <c r="C2948" s="40"/>
      <c r="D2948" s="40"/>
      <c r="E2948" s="40"/>
      <c r="F2948" s="40"/>
      <c r="G2948" s="40"/>
    </row>
    <row r="2949" spans="3:7" ht="15">
      <c r="C2949" s="40"/>
      <c r="D2949" s="40"/>
      <c r="E2949" s="40"/>
      <c r="F2949" s="40"/>
      <c r="G2949" s="40"/>
    </row>
    <row r="2950" spans="3:7" ht="15">
      <c r="C2950" s="40"/>
      <c r="D2950" s="40"/>
      <c r="E2950" s="40"/>
      <c r="F2950" s="40"/>
      <c r="G2950" s="40"/>
    </row>
    <row r="2951" spans="3:7" ht="15">
      <c r="C2951" s="40"/>
      <c r="D2951" s="40"/>
      <c r="E2951" s="40"/>
      <c r="F2951" s="40"/>
      <c r="G2951" s="40"/>
    </row>
    <row r="2952" spans="3:7" ht="15">
      <c r="C2952" s="40"/>
      <c r="D2952" s="40"/>
      <c r="E2952" s="40"/>
      <c r="F2952" s="40"/>
      <c r="G2952" s="40"/>
    </row>
    <row r="2953" spans="3:7" ht="15">
      <c r="C2953" s="40"/>
      <c r="D2953" s="40"/>
      <c r="E2953" s="40"/>
      <c r="F2953" s="40"/>
      <c r="G2953" s="40"/>
    </row>
    <row r="2954" spans="3:7" ht="15">
      <c r="C2954" s="40"/>
      <c r="D2954" s="40"/>
      <c r="E2954" s="40"/>
      <c r="F2954" s="40"/>
      <c r="G2954" s="40"/>
    </row>
    <row r="2955" spans="3:7" ht="15">
      <c r="C2955" s="40"/>
      <c r="D2955" s="40"/>
      <c r="E2955" s="40"/>
      <c r="F2955" s="40"/>
      <c r="G2955" s="40"/>
    </row>
    <row r="2956" spans="3:7" ht="15">
      <c r="C2956" s="40"/>
      <c r="D2956" s="40"/>
      <c r="E2956" s="40"/>
      <c r="F2956" s="40"/>
      <c r="G2956" s="40"/>
    </row>
    <row r="2957" spans="3:7" ht="15">
      <c r="C2957" s="40"/>
      <c r="D2957" s="40"/>
      <c r="E2957" s="40"/>
      <c r="F2957" s="40"/>
      <c r="G2957" s="40"/>
    </row>
    <row r="2958" spans="3:7" ht="15">
      <c r="C2958" s="40"/>
      <c r="D2958" s="40"/>
      <c r="E2958" s="40"/>
      <c r="F2958" s="40"/>
      <c r="G2958" s="40"/>
    </row>
    <row r="2959" spans="3:7" ht="15">
      <c r="C2959" s="40"/>
      <c r="D2959" s="40"/>
      <c r="E2959" s="40"/>
      <c r="F2959" s="40"/>
      <c r="G2959" s="40"/>
    </row>
    <row r="2960" spans="3:7" ht="15">
      <c r="C2960" s="40"/>
      <c r="D2960" s="40"/>
      <c r="E2960" s="40"/>
      <c r="F2960" s="40"/>
      <c r="G2960" s="40"/>
    </row>
    <row r="2961" spans="3:7" ht="15">
      <c r="C2961" s="40"/>
      <c r="D2961" s="40"/>
      <c r="E2961" s="40"/>
      <c r="F2961" s="40"/>
      <c r="G2961" s="40"/>
    </row>
    <row r="2962" spans="3:7" ht="15">
      <c r="C2962" s="40"/>
      <c r="D2962" s="40"/>
      <c r="E2962" s="40"/>
      <c r="F2962" s="40"/>
      <c r="G2962" s="40"/>
    </row>
    <row r="2963" spans="3:7" ht="15">
      <c r="C2963" s="40"/>
      <c r="D2963" s="40"/>
      <c r="E2963" s="40"/>
      <c r="F2963" s="40"/>
      <c r="G2963" s="40"/>
    </row>
    <row r="2964" spans="3:7" ht="15">
      <c r="C2964" s="40"/>
      <c r="D2964" s="40"/>
      <c r="E2964" s="40"/>
      <c r="F2964" s="40"/>
      <c r="G2964" s="40"/>
    </row>
    <row r="2965" spans="3:7" ht="15">
      <c r="C2965" s="40"/>
      <c r="D2965" s="40"/>
      <c r="E2965" s="40"/>
      <c r="F2965" s="40"/>
      <c r="G2965" s="40"/>
    </row>
    <row r="2966" spans="3:7" ht="15">
      <c r="C2966" s="40"/>
      <c r="D2966" s="40"/>
      <c r="E2966" s="40"/>
      <c r="F2966" s="40"/>
      <c r="G2966" s="40"/>
    </row>
    <row r="2967" spans="3:7" ht="15">
      <c r="C2967" s="40"/>
      <c r="D2967" s="40"/>
      <c r="E2967" s="40"/>
      <c r="F2967" s="40"/>
      <c r="G2967" s="40"/>
    </row>
    <row r="2968" spans="3:7" ht="15">
      <c r="C2968" s="40"/>
      <c r="D2968" s="40"/>
      <c r="E2968" s="40"/>
      <c r="F2968" s="40"/>
      <c r="G2968" s="40"/>
    </row>
    <row r="2969" spans="3:7" ht="15">
      <c r="C2969" s="40"/>
      <c r="D2969" s="40"/>
      <c r="E2969" s="40"/>
      <c r="F2969" s="40"/>
      <c r="G2969" s="40"/>
    </row>
    <row r="2970" spans="3:7" ht="15">
      <c r="C2970" s="40"/>
      <c r="D2970" s="40"/>
      <c r="E2970" s="40"/>
      <c r="F2970" s="40"/>
      <c r="G2970" s="40"/>
    </row>
    <row r="2971" spans="3:7" ht="15">
      <c r="C2971" s="40"/>
      <c r="D2971" s="40"/>
      <c r="E2971" s="40"/>
      <c r="F2971" s="40"/>
      <c r="G2971" s="40"/>
    </row>
    <row r="2972" spans="3:7" ht="15">
      <c r="C2972" s="40"/>
      <c r="D2972" s="40"/>
      <c r="E2972" s="40"/>
      <c r="F2972" s="40"/>
      <c r="G2972" s="40"/>
    </row>
    <row r="2973" spans="3:7" ht="15">
      <c r="C2973" s="40"/>
      <c r="D2973" s="40"/>
      <c r="E2973" s="40"/>
      <c r="F2973" s="40"/>
      <c r="G2973" s="40"/>
    </row>
    <row r="2974" spans="3:7" ht="15">
      <c r="C2974" s="40"/>
      <c r="D2974" s="40"/>
      <c r="E2974" s="40"/>
      <c r="F2974" s="40"/>
      <c r="G2974" s="40"/>
    </row>
    <row r="2975" spans="3:7" ht="15">
      <c r="C2975" s="40"/>
      <c r="D2975" s="40"/>
      <c r="E2975" s="40"/>
      <c r="F2975" s="40"/>
      <c r="G2975" s="40"/>
    </row>
    <row r="2976" spans="3:7" ht="15">
      <c r="C2976" s="40"/>
      <c r="D2976" s="40"/>
      <c r="E2976" s="40"/>
      <c r="F2976" s="40"/>
      <c r="G2976" s="40"/>
    </row>
    <row r="2977" spans="3:7" ht="15">
      <c r="C2977" s="40"/>
      <c r="D2977" s="40"/>
      <c r="E2977" s="40"/>
      <c r="F2977" s="40"/>
      <c r="G2977" s="40"/>
    </row>
    <row r="2978" spans="3:7" ht="15">
      <c r="C2978" s="40"/>
      <c r="D2978" s="40"/>
      <c r="E2978" s="40"/>
      <c r="F2978" s="40"/>
      <c r="G2978" s="40"/>
    </row>
    <row r="2979" spans="3:7" ht="15">
      <c r="C2979" s="40"/>
      <c r="D2979" s="40"/>
      <c r="E2979" s="40"/>
      <c r="F2979" s="40"/>
      <c r="G2979" s="40"/>
    </row>
    <row r="2980" spans="3:7" ht="15">
      <c r="C2980" s="40"/>
      <c r="D2980" s="40"/>
      <c r="E2980" s="40"/>
      <c r="F2980" s="40"/>
      <c r="G2980" s="40"/>
    </row>
    <row r="2981" spans="3:7" ht="15">
      <c r="C2981" s="40"/>
      <c r="D2981" s="40"/>
      <c r="E2981" s="40"/>
      <c r="F2981" s="40"/>
      <c r="G2981" s="40"/>
    </row>
    <row r="2982" spans="3:7" ht="15">
      <c r="C2982" s="40"/>
      <c r="D2982" s="40"/>
      <c r="E2982" s="40"/>
      <c r="F2982" s="40"/>
      <c r="G2982" s="40"/>
    </row>
    <row r="2983" spans="3:7" ht="15">
      <c r="C2983" s="40"/>
      <c r="D2983" s="40"/>
      <c r="E2983" s="40"/>
      <c r="F2983" s="40"/>
      <c r="G2983" s="40"/>
    </row>
    <row r="2984" spans="3:7" ht="15">
      <c r="C2984" s="40"/>
      <c r="D2984" s="40"/>
      <c r="E2984" s="40"/>
      <c r="F2984" s="40"/>
      <c r="G2984" s="40"/>
    </row>
    <row r="2985" spans="3:7" ht="15">
      <c r="C2985" s="40"/>
      <c r="D2985" s="40"/>
      <c r="E2985" s="40"/>
      <c r="F2985" s="40"/>
      <c r="G2985" s="40"/>
    </row>
    <row r="2986" spans="3:7" ht="15">
      <c r="C2986" s="40"/>
      <c r="D2986" s="40"/>
      <c r="E2986" s="40"/>
      <c r="F2986" s="40"/>
      <c r="G2986" s="40"/>
    </row>
    <row r="2987" spans="3:7" ht="15">
      <c r="C2987" s="40"/>
      <c r="D2987" s="40"/>
      <c r="E2987" s="40"/>
      <c r="F2987" s="40"/>
      <c r="G2987" s="40"/>
    </row>
    <row r="2988" spans="3:7" ht="15">
      <c r="C2988" s="40"/>
      <c r="D2988" s="40"/>
      <c r="E2988" s="40"/>
      <c r="F2988" s="40"/>
      <c r="G2988" s="40"/>
    </row>
    <row r="2989" spans="3:7" ht="15">
      <c r="C2989" s="40"/>
      <c r="D2989" s="40"/>
      <c r="E2989" s="40"/>
      <c r="F2989" s="40"/>
      <c r="G2989" s="40"/>
    </row>
    <row r="2990" spans="3:7" ht="15">
      <c r="C2990" s="40"/>
      <c r="D2990" s="40"/>
      <c r="E2990" s="40"/>
      <c r="F2990" s="40"/>
      <c r="G2990" s="40"/>
    </row>
    <row r="2991" spans="3:7" ht="15">
      <c r="C2991" s="40"/>
      <c r="D2991" s="40"/>
      <c r="E2991" s="40"/>
      <c r="F2991" s="40"/>
      <c r="G2991" s="40"/>
    </row>
    <row r="2992" spans="3:7" ht="15">
      <c r="C2992" s="40"/>
      <c r="D2992" s="40"/>
      <c r="E2992" s="40"/>
      <c r="F2992" s="40"/>
      <c r="G2992" s="40"/>
    </row>
    <row r="2993" spans="3:7" ht="15">
      <c r="C2993" s="40"/>
      <c r="D2993" s="40"/>
      <c r="E2993" s="40"/>
      <c r="F2993" s="40"/>
      <c r="G2993" s="40"/>
    </row>
    <row r="2994" spans="3:7" ht="15">
      <c r="C2994" s="40"/>
      <c r="D2994" s="40"/>
      <c r="E2994" s="40"/>
      <c r="F2994" s="40"/>
      <c r="G2994" s="40"/>
    </row>
    <row r="2995" spans="3:7" ht="15">
      <c r="C2995" s="40"/>
      <c r="D2995" s="40"/>
      <c r="E2995" s="40"/>
      <c r="F2995" s="40"/>
      <c r="G2995" s="40"/>
    </row>
    <row r="2996" spans="3:7" ht="15">
      <c r="C2996" s="40"/>
      <c r="D2996" s="40"/>
      <c r="E2996" s="40"/>
      <c r="F2996" s="40"/>
      <c r="G2996" s="40"/>
    </row>
    <row r="2997" spans="3:7" ht="15">
      <c r="C2997" s="40"/>
      <c r="D2997" s="40"/>
      <c r="E2997" s="40"/>
      <c r="F2997" s="40"/>
      <c r="G2997" s="40"/>
    </row>
    <row r="2998" spans="3:7" ht="15">
      <c r="C2998" s="40"/>
      <c r="D2998" s="40"/>
      <c r="E2998" s="40"/>
      <c r="F2998" s="40"/>
      <c r="G2998" s="40"/>
    </row>
    <row r="2999" spans="3:7" ht="15">
      <c r="C2999" s="40"/>
      <c r="D2999" s="40"/>
      <c r="E2999" s="40"/>
      <c r="F2999" s="40"/>
      <c r="G2999" s="40"/>
    </row>
    <row r="3000" spans="3:7" ht="15">
      <c r="C3000" s="40"/>
      <c r="D3000" s="40"/>
      <c r="E3000" s="40"/>
      <c r="F3000" s="40"/>
      <c r="G3000" s="40"/>
    </row>
    <row r="3001" spans="3:7" ht="15">
      <c r="C3001" s="40"/>
      <c r="D3001" s="40"/>
      <c r="E3001" s="40"/>
      <c r="F3001" s="40"/>
      <c r="G3001" s="40"/>
    </row>
    <row r="3002" spans="3:7" ht="15">
      <c r="C3002" s="40"/>
      <c r="D3002" s="40"/>
      <c r="E3002" s="40"/>
      <c r="F3002" s="40"/>
      <c r="G3002" s="40"/>
    </row>
    <row r="3003" spans="3:7" ht="15">
      <c r="C3003" s="40"/>
      <c r="D3003" s="40"/>
      <c r="E3003" s="40"/>
      <c r="F3003" s="40"/>
      <c r="G3003" s="40"/>
    </row>
    <row r="3004" spans="3:7" ht="15">
      <c r="C3004" s="40"/>
      <c r="D3004" s="40"/>
      <c r="E3004" s="40"/>
      <c r="F3004" s="40"/>
      <c r="G3004" s="40"/>
    </row>
    <row r="3005" spans="3:7" ht="15">
      <c r="C3005" s="40"/>
      <c r="D3005" s="40"/>
      <c r="E3005" s="40"/>
      <c r="F3005" s="40"/>
      <c r="G3005" s="40"/>
    </row>
    <row r="3006" spans="3:7" ht="15">
      <c r="C3006" s="40"/>
      <c r="D3006" s="40"/>
      <c r="E3006" s="40"/>
      <c r="F3006" s="40"/>
      <c r="G3006" s="40"/>
    </row>
    <row r="3007" spans="3:7" ht="15">
      <c r="C3007" s="40"/>
      <c r="D3007" s="40"/>
      <c r="E3007" s="40"/>
      <c r="F3007" s="40"/>
      <c r="G3007" s="40"/>
    </row>
    <row r="3008" spans="3:7" ht="15">
      <c r="C3008" s="40"/>
      <c r="D3008" s="40"/>
      <c r="E3008" s="40"/>
      <c r="F3008" s="40"/>
      <c r="G3008" s="40"/>
    </row>
    <row r="3009" spans="3:7" ht="15">
      <c r="C3009" s="40"/>
      <c r="D3009" s="40"/>
      <c r="E3009" s="40"/>
      <c r="F3009" s="40"/>
      <c r="G3009" s="40"/>
    </row>
    <row r="3010" spans="3:7" ht="15">
      <c r="C3010" s="40"/>
      <c r="D3010" s="40"/>
      <c r="E3010" s="40"/>
      <c r="F3010" s="40"/>
      <c r="G3010" s="40"/>
    </row>
    <row r="3011" spans="3:7" ht="15">
      <c r="C3011" s="40"/>
      <c r="D3011" s="40"/>
      <c r="E3011" s="40"/>
      <c r="F3011" s="40"/>
      <c r="G3011" s="40"/>
    </row>
    <row r="3012" spans="3:7" ht="15">
      <c r="C3012" s="40"/>
      <c r="D3012" s="40"/>
      <c r="E3012" s="40"/>
      <c r="F3012" s="40"/>
      <c r="G3012" s="40"/>
    </row>
    <row r="3013" spans="3:7" ht="15">
      <c r="C3013" s="40"/>
      <c r="D3013" s="40"/>
      <c r="E3013" s="40"/>
      <c r="F3013" s="40"/>
      <c r="G3013" s="40"/>
    </row>
    <row r="3014" spans="3:7" ht="15">
      <c r="C3014" s="40"/>
      <c r="D3014" s="40"/>
      <c r="E3014" s="40"/>
      <c r="F3014" s="40"/>
      <c r="G3014" s="40"/>
    </row>
    <row r="3015" spans="3:7" ht="15">
      <c r="C3015" s="40"/>
      <c r="D3015" s="40"/>
      <c r="E3015" s="40"/>
      <c r="F3015" s="40"/>
      <c r="G3015" s="40"/>
    </row>
    <row r="3016" spans="3:7" ht="15">
      <c r="C3016" s="40"/>
      <c r="D3016" s="40"/>
      <c r="E3016" s="40"/>
      <c r="F3016" s="40"/>
      <c r="G3016" s="40"/>
    </row>
    <row r="3017" spans="3:7" ht="15">
      <c r="C3017" s="40"/>
      <c r="D3017" s="40"/>
      <c r="E3017" s="40"/>
      <c r="F3017" s="40"/>
      <c r="G3017" s="40"/>
    </row>
    <row r="3018" spans="3:7" ht="15">
      <c r="C3018" s="40"/>
      <c r="D3018" s="40"/>
      <c r="E3018" s="40"/>
      <c r="F3018" s="40"/>
      <c r="G3018" s="40"/>
    </row>
    <row r="3019" spans="3:7" ht="15">
      <c r="C3019" s="40"/>
      <c r="D3019" s="40"/>
      <c r="E3019" s="40"/>
      <c r="F3019" s="40"/>
      <c r="G3019" s="40"/>
    </row>
    <row r="3020" spans="3:7" ht="15">
      <c r="C3020" s="40"/>
      <c r="D3020" s="40"/>
      <c r="E3020" s="40"/>
      <c r="F3020" s="40"/>
      <c r="G3020" s="40"/>
    </row>
    <row r="3021" spans="3:7" ht="15">
      <c r="C3021" s="40"/>
      <c r="D3021" s="40"/>
      <c r="E3021" s="40"/>
      <c r="F3021" s="40"/>
      <c r="G3021" s="40"/>
    </row>
    <row r="3022" spans="3:7" ht="15">
      <c r="C3022" s="40"/>
      <c r="D3022" s="40"/>
      <c r="E3022" s="40"/>
      <c r="F3022" s="40"/>
      <c r="G3022" s="40"/>
    </row>
    <row r="3023" spans="3:7" ht="15">
      <c r="C3023" s="40"/>
      <c r="D3023" s="40"/>
      <c r="E3023" s="40"/>
      <c r="F3023" s="40"/>
      <c r="G3023" s="40"/>
    </row>
    <row r="3024" spans="3:7" ht="15">
      <c r="C3024" s="40"/>
      <c r="D3024" s="40"/>
      <c r="E3024" s="40"/>
      <c r="F3024" s="40"/>
      <c r="G3024" s="40"/>
    </row>
    <row r="3025" spans="3:7" ht="15">
      <c r="C3025" s="40"/>
      <c r="D3025" s="40"/>
      <c r="E3025" s="40"/>
      <c r="F3025" s="40"/>
      <c r="G3025" s="40"/>
    </row>
    <row r="3026" spans="3:7" ht="15">
      <c r="C3026" s="40"/>
      <c r="D3026" s="40"/>
      <c r="E3026" s="40"/>
      <c r="F3026" s="40"/>
      <c r="G3026" s="40"/>
    </row>
    <row r="3027" spans="3:7" ht="15">
      <c r="C3027" s="40"/>
      <c r="D3027" s="40"/>
      <c r="E3027" s="40"/>
      <c r="F3027" s="40"/>
      <c r="G3027" s="40"/>
    </row>
    <row r="3028" spans="3:7" ht="15">
      <c r="C3028" s="40"/>
      <c r="D3028" s="40"/>
      <c r="E3028" s="40"/>
      <c r="F3028" s="40"/>
      <c r="G3028" s="40"/>
    </row>
    <row r="3029" spans="3:7" ht="15">
      <c r="C3029" s="40"/>
      <c r="D3029" s="40"/>
      <c r="E3029" s="40"/>
      <c r="F3029" s="40"/>
      <c r="G3029" s="40"/>
    </row>
    <row r="3030" spans="3:7" ht="15">
      <c r="C3030" s="40"/>
      <c r="D3030" s="40"/>
      <c r="E3030" s="40"/>
      <c r="F3030" s="40"/>
      <c r="G3030" s="40"/>
    </row>
    <row r="3031" spans="3:7" ht="15">
      <c r="C3031" s="40"/>
      <c r="D3031" s="40"/>
      <c r="E3031" s="40"/>
      <c r="F3031" s="40"/>
      <c r="G3031" s="40"/>
    </row>
    <row r="3032" spans="3:7" ht="15">
      <c r="C3032" s="40"/>
      <c r="D3032" s="40"/>
      <c r="E3032" s="40"/>
      <c r="F3032" s="40"/>
      <c r="G3032" s="40"/>
    </row>
    <row r="3033" spans="3:7" ht="15">
      <c r="C3033" s="40"/>
      <c r="D3033" s="40"/>
      <c r="E3033" s="40"/>
      <c r="F3033" s="40"/>
      <c r="G3033" s="40"/>
    </row>
    <row r="3034" spans="3:7" ht="15">
      <c r="C3034" s="40"/>
      <c r="D3034" s="40"/>
      <c r="E3034" s="40"/>
      <c r="F3034" s="40"/>
      <c r="G3034" s="40"/>
    </row>
    <row r="3035" spans="3:7" ht="15">
      <c r="C3035" s="40"/>
      <c r="D3035" s="40"/>
      <c r="E3035" s="40"/>
      <c r="F3035" s="40"/>
      <c r="G3035" s="40"/>
    </row>
    <row r="3036" spans="3:7" ht="15">
      <c r="C3036" s="40"/>
      <c r="D3036" s="40"/>
      <c r="E3036" s="40"/>
      <c r="F3036" s="40"/>
      <c r="G3036" s="40"/>
    </row>
    <row r="3037" spans="3:7" ht="15">
      <c r="C3037" s="40"/>
      <c r="D3037" s="40"/>
      <c r="E3037" s="40"/>
      <c r="F3037" s="40"/>
      <c r="G3037" s="40"/>
    </row>
    <row r="3038" spans="3:7" ht="15">
      <c r="C3038" s="40"/>
      <c r="D3038" s="40"/>
      <c r="E3038" s="40"/>
      <c r="F3038" s="40"/>
      <c r="G3038" s="40"/>
    </row>
    <row r="3039" spans="3:7" ht="15">
      <c r="C3039" s="40"/>
      <c r="D3039" s="40"/>
      <c r="E3039" s="40"/>
      <c r="F3039" s="40"/>
      <c r="G3039" s="40"/>
    </row>
    <row r="3040" spans="3:7" ht="15">
      <c r="C3040" s="40"/>
      <c r="D3040" s="40"/>
      <c r="E3040" s="40"/>
      <c r="F3040" s="40"/>
      <c r="G3040" s="40"/>
    </row>
    <row r="3041" spans="3:7" ht="15">
      <c r="C3041" s="40"/>
      <c r="D3041" s="40"/>
      <c r="E3041" s="40"/>
      <c r="F3041" s="40"/>
      <c r="G3041" s="40"/>
    </row>
    <row r="3042" spans="3:7" ht="15">
      <c r="C3042" s="40"/>
      <c r="D3042" s="40"/>
      <c r="E3042" s="40"/>
      <c r="F3042" s="40"/>
      <c r="G3042" s="40"/>
    </row>
    <row r="3043" spans="3:7" ht="15">
      <c r="C3043" s="40"/>
      <c r="D3043" s="40"/>
      <c r="E3043" s="40"/>
      <c r="F3043" s="40"/>
      <c r="G3043" s="40"/>
    </row>
    <row r="3044" spans="3:7" ht="15">
      <c r="C3044" s="40"/>
      <c r="D3044" s="40"/>
      <c r="E3044" s="40"/>
      <c r="F3044" s="40"/>
      <c r="G3044" s="40"/>
    </row>
    <row r="3045" spans="3:7" ht="15">
      <c r="C3045" s="40"/>
      <c r="D3045" s="40"/>
      <c r="E3045" s="40"/>
      <c r="F3045" s="40"/>
      <c r="G3045" s="40"/>
    </row>
    <row r="3046" spans="3:7" ht="15">
      <c r="C3046" s="40"/>
      <c r="D3046" s="40"/>
      <c r="E3046" s="40"/>
      <c r="F3046" s="40"/>
      <c r="G3046" s="40"/>
    </row>
    <row r="3047" spans="3:7" ht="15">
      <c r="C3047" s="40"/>
      <c r="D3047" s="40"/>
      <c r="E3047" s="40"/>
      <c r="F3047" s="40"/>
      <c r="G3047" s="40"/>
    </row>
    <row r="3048" spans="3:7" ht="15">
      <c r="C3048" s="40"/>
      <c r="D3048" s="40"/>
      <c r="E3048" s="40"/>
      <c r="F3048" s="40"/>
      <c r="G3048" s="40"/>
    </row>
    <row r="3049" spans="3:7" ht="15">
      <c r="C3049" s="40"/>
      <c r="D3049" s="40"/>
      <c r="E3049" s="40"/>
      <c r="F3049" s="40"/>
      <c r="G3049" s="40"/>
    </row>
    <row r="3050" spans="3:7" ht="15">
      <c r="C3050" s="40"/>
      <c r="D3050" s="40"/>
      <c r="E3050" s="40"/>
      <c r="F3050" s="40"/>
      <c r="G3050" s="40"/>
    </row>
    <row r="3051" spans="3:7" ht="15">
      <c r="C3051" s="40"/>
      <c r="D3051" s="40"/>
      <c r="E3051" s="40"/>
      <c r="F3051" s="40"/>
      <c r="G3051" s="40"/>
    </row>
    <row r="3052" spans="3:7" ht="15">
      <c r="C3052" s="40"/>
      <c r="D3052" s="40"/>
      <c r="E3052" s="40"/>
      <c r="F3052" s="40"/>
      <c r="G3052" s="40"/>
    </row>
    <row r="3053" spans="3:7" ht="15">
      <c r="C3053" s="40"/>
      <c r="D3053" s="40"/>
      <c r="E3053" s="40"/>
      <c r="F3053" s="40"/>
      <c r="G3053" s="40"/>
    </row>
    <row r="3054" spans="3:7" ht="15">
      <c r="C3054" s="40"/>
      <c r="D3054" s="40"/>
      <c r="E3054" s="40"/>
      <c r="F3054" s="40"/>
      <c r="G3054" s="40"/>
    </row>
    <row r="3055" spans="3:7" ht="15">
      <c r="C3055" s="40"/>
      <c r="D3055" s="40"/>
      <c r="E3055" s="40"/>
      <c r="F3055" s="40"/>
      <c r="G3055" s="40"/>
    </row>
    <row r="3056" spans="3:7" ht="15">
      <c r="C3056" s="40"/>
      <c r="D3056" s="40"/>
      <c r="E3056" s="40"/>
      <c r="F3056" s="40"/>
      <c r="G3056" s="40"/>
    </row>
    <row r="3057" spans="3:7" ht="15">
      <c r="C3057" s="40"/>
      <c r="D3057" s="40"/>
      <c r="E3057" s="40"/>
      <c r="F3057" s="40"/>
      <c r="G3057" s="40"/>
    </row>
    <row r="3058" spans="3:7" ht="15">
      <c r="C3058" s="40"/>
      <c r="D3058" s="40"/>
      <c r="E3058" s="40"/>
      <c r="F3058" s="40"/>
      <c r="G3058" s="40"/>
    </row>
    <row r="3059" spans="3:7" ht="15">
      <c r="C3059" s="40"/>
      <c r="D3059" s="40"/>
      <c r="E3059" s="40"/>
      <c r="F3059" s="40"/>
      <c r="G3059" s="40"/>
    </row>
    <row r="3060" spans="3:7" ht="15">
      <c r="C3060" s="40"/>
      <c r="D3060" s="40"/>
      <c r="E3060" s="40"/>
      <c r="F3060" s="40"/>
      <c r="G3060" s="40"/>
    </row>
    <row r="3061" spans="3:7" ht="15">
      <c r="C3061" s="40"/>
      <c r="D3061" s="40"/>
      <c r="E3061" s="40"/>
      <c r="F3061" s="40"/>
      <c r="G3061" s="40"/>
    </row>
    <row r="3062" spans="3:7" ht="15">
      <c r="C3062" s="40"/>
      <c r="D3062" s="40"/>
      <c r="E3062" s="40"/>
      <c r="F3062" s="40"/>
      <c r="G3062" s="40"/>
    </row>
    <row r="3063" spans="3:7" ht="15">
      <c r="C3063" s="40"/>
      <c r="D3063" s="40"/>
      <c r="E3063" s="40"/>
      <c r="F3063" s="40"/>
      <c r="G3063" s="40"/>
    </row>
    <row r="3064" spans="3:7" ht="15">
      <c r="C3064" s="40"/>
      <c r="D3064" s="40"/>
      <c r="E3064" s="40"/>
      <c r="F3064" s="40"/>
      <c r="G3064" s="40"/>
    </row>
    <row r="3065" spans="3:7" ht="15">
      <c r="C3065" s="40"/>
      <c r="D3065" s="40"/>
      <c r="E3065" s="40"/>
      <c r="F3065" s="40"/>
      <c r="G3065" s="40"/>
    </row>
    <row r="3066" spans="3:7" ht="15">
      <c r="C3066" s="40"/>
      <c r="D3066" s="40"/>
      <c r="E3066" s="40"/>
      <c r="F3066" s="40"/>
      <c r="G3066" s="40"/>
    </row>
    <row r="3067" spans="3:7" ht="15">
      <c r="C3067" s="40"/>
      <c r="D3067" s="40"/>
      <c r="E3067" s="40"/>
      <c r="F3067" s="40"/>
      <c r="G3067" s="40"/>
    </row>
    <row r="3068" spans="3:7" ht="15">
      <c r="C3068" s="40"/>
      <c r="D3068" s="40"/>
      <c r="E3068" s="40"/>
      <c r="F3068" s="40"/>
      <c r="G3068" s="40"/>
    </row>
    <row r="3069" spans="3:7" ht="15">
      <c r="C3069" s="40"/>
      <c r="D3069" s="40"/>
      <c r="E3069" s="40"/>
      <c r="F3069" s="40"/>
      <c r="G3069" s="40"/>
    </row>
    <row r="3070" spans="3:7" ht="15">
      <c r="C3070" s="40"/>
      <c r="D3070" s="40"/>
      <c r="E3070" s="40"/>
      <c r="F3070" s="40"/>
      <c r="G3070" s="40"/>
    </row>
    <row r="3071" spans="3:7" ht="15">
      <c r="C3071" s="40"/>
      <c r="D3071" s="40"/>
      <c r="E3071" s="40"/>
      <c r="F3071" s="40"/>
      <c r="G3071" s="40"/>
    </row>
    <row r="3072" spans="3:7" ht="15">
      <c r="C3072" s="40"/>
      <c r="D3072" s="40"/>
      <c r="E3072" s="40"/>
      <c r="F3072" s="40"/>
      <c r="G3072" s="40"/>
    </row>
    <row r="3073" spans="3:7" ht="15">
      <c r="C3073" s="40"/>
      <c r="D3073" s="40"/>
      <c r="E3073" s="40"/>
      <c r="F3073" s="40"/>
      <c r="G3073" s="40"/>
    </row>
    <row r="3074" spans="3:7" ht="15">
      <c r="C3074" s="40"/>
      <c r="D3074" s="40"/>
      <c r="E3074" s="40"/>
      <c r="F3074" s="40"/>
      <c r="G3074" s="40"/>
    </row>
    <row r="3075" spans="3:7" ht="15">
      <c r="C3075" s="40"/>
      <c r="D3075" s="40"/>
      <c r="E3075" s="40"/>
      <c r="F3075" s="40"/>
      <c r="G3075" s="40"/>
    </row>
    <row r="3076" spans="3:7" ht="15">
      <c r="C3076" s="40"/>
      <c r="D3076" s="40"/>
      <c r="E3076" s="40"/>
      <c r="F3076" s="40"/>
      <c r="G3076" s="40"/>
    </row>
    <row r="3077" spans="3:7" ht="15">
      <c r="C3077" s="40"/>
      <c r="D3077" s="40"/>
      <c r="E3077" s="40"/>
      <c r="F3077" s="40"/>
      <c r="G3077" s="40"/>
    </row>
    <row r="3078" spans="3:7" ht="15">
      <c r="C3078" s="40"/>
      <c r="D3078" s="40"/>
      <c r="E3078" s="40"/>
      <c r="F3078" s="40"/>
      <c r="G3078" s="40"/>
    </row>
    <row r="3079" spans="3:7" ht="15">
      <c r="C3079" s="40"/>
      <c r="D3079" s="40"/>
      <c r="E3079" s="40"/>
      <c r="F3079" s="40"/>
      <c r="G3079" s="40"/>
    </row>
    <row r="3080" spans="3:7" ht="15">
      <c r="C3080" s="40"/>
      <c r="D3080" s="40"/>
      <c r="E3080" s="40"/>
      <c r="F3080" s="40"/>
      <c r="G3080" s="40"/>
    </row>
    <row r="3081" spans="3:7" ht="15">
      <c r="C3081" s="40"/>
      <c r="D3081" s="40"/>
      <c r="E3081" s="40"/>
      <c r="F3081" s="40"/>
      <c r="G3081" s="40"/>
    </row>
    <row r="3082" spans="3:7" ht="15">
      <c r="C3082" s="40"/>
      <c r="D3082" s="40"/>
      <c r="E3082" s="40"/>
      <c r="F3082" s="40"/>
      <c r="G3082" s="40"/>
    </row>
    <row r="3083" spans="3:7" ht="15">
      <c r="C3083" s="40"/>
      <c r="D3083" s="40"/>
      <c r="E3083" s="40"/>
      <c r="F3083" s="40"/>
      <c r="G3083" s="40"/>
    </row>
    <row r="3084" spans="3:7" ht="15">
      <c r="C3084" s="40"/>
      <c r="D3084" s="40"/>
      <c r="E3084" s="40"/>
      <c r="F3084" s="40"/>
      <c r="G3084" s="40"/>
    </row>
    <row r="3085" spans="3:7" ht="15">
      <c r="C3085" s="40"/>
      <c r="D3085" s="40"/>
      <c r="E3085" s="40"/>
      <c r="F3085" s="40"/>
      <c r="G3085" s="40"/>
    </row>
    <row r="3086" spans="3:7" ht="15">
      <c r="C3086" s="40"/>
      <c r="D3086" s="40"/>
      <c r="E3086" s="40"/>
      <c r="F3086" s="40"/>
      <c r="G3086" s="40"/>
    </row>
    <row r="3087" spans="3:7" ht="15">
      <c r="C3087" s="40"/>
      <c r="D3087" s="40"/>
      <c r="E3087" s="40"/>
      <c r="F3087" s="40"/>
      <c r="G3087" s="40"/>
    </row>
    <row r="3088" spans="3:7" ht="15">
      <c r="C3088" s="40"/>
      <c r="D3088" s="40"/>
      <c r="E3088" s="40"/>
      <c r="F3088" s="40"/>
      <c r="G3088" s="40"/>
    </row>
    <row r="3089" spans="3:7" ht="15">
      <c r="C3089" s="40"/>
      <c r="D3089" s="40"/>
      <c r="E3089" s="40"/>
      <c r="F3089" s="40"/>
      <c r="G3089" s="40"/>
    </row>
    <row r="3090" spans="3:7" ht="15">
      <c r="C3090" s="40"/>
      <c r="D3090" s="40"/>
      <c r="E3090" s="40"/>
      <c r="F3090" s="40"/>
      <c r="G3090" s="40"/>
    </row>
    <row r="3091" spans="3:7" ht="15">
      <c r="C3091" s="40"/>
      <c r="D3091" s="40"/>
      <c r="E3091" s="40"/>
      <c r="F3091" s="40"/>
      <c r="G3091" s="40"/>
    </row>
    <row r="3092" spans="3:7" ht="15">
      <c r="C3092" s="40"/>
      <c r="D3092" s="40"/>
      <c r="E3092" s="40"/>
      <c r="F3092" s="40"/>
      <c r="G3092" s="40"/>
    </row>
    <row r="3093" spans="3:7" ht="15">
      <c r="C3093" s="40"/>
      <c r="D3093" s="40"/>
      <c r="E3093" s="40"/>
      <c r="F3093" s="40"/>
      <c r="G3093" s="40"/>
    </row>
    <row r="3094" spans="3:7" ht="15">
      <c r="C3094" s="40"/>
      <c r="D3094" s="40"/>
      <c r="E3094" s="40"/>
      <c r="F3094" s="40"/>
      <c r="G3094" s="40"/>
    </row>
    <row r="3095" spans="3:7" ht="15">
      <c r="C3095" s="40"/>
      <c r="D3095" s="40"/>
      <c r="E3095" s="40"/>
      <c r="F3095" s="40"/>
      <c r="G3095" s="40"/>
    </row>
    <row r="3096" spans="3:7" ht="15">
      <c r="C3096" s="40"/>
      <c r="D3096" s="40"/>
      <c r="E3096" s="40"/>
      <c r="F3096" s="40"/>
      <c r="G3096" s="40"/>
    </row>
    <row r="3097" spans="3:7" ht="15">
      <c r="C3097" s="40"/>
      <c r="D3097" s="40"/>
      <c r="E3097" s="40"/>
      <c r="F3097" s="40"/>
      <c r="G3097" s="40"/>
    </row>
    <row r="3098" spans="3:7" ht="15">
      <c r="C3098" s="40"/>
      <c r="D3098" s="40"/>
      <c r="E3098" s="40"/>
      <c r="F3098" s="40"/>
      <c r="G3098" s="40"/>
    </row>
    <row r="3099" spans="3:7" ht="15">
      <c r="C3099" s="40"/>
      <c r="D3099" s="40"/>
      <c r="E3099" s="40"/>
      <c r="F3099" s="40"/>
      <c r="G3099" s="40"/>
    </row>
    <row r="3100" spans="3:7" ht="15">
      <c r="C3100" s="40"/>
      <c r="D3100" s="40"/>
      <c r="E3100" s="40"/>
      <c r="F3100" s="40"/>
      <c r="G3100" s="40"/>
    </row>
    <row r="3101" spans="3:7" ht="15">
      <c r="C3101" s="40"/>
      <c r="D3101" s="40"/>
      <c r="E3101" s="40"/>
      <c r="F3101" s="40"/>
      <c r="G3101" s="40"/>
    </row>
    <row r="3102" spans="3:7" ht="15">
      <c r="C3102" s="40"/>
      <c r="D3102" s="40"/>
      <c r="E3102" s="40"/>
      <c r="F3102" s="40"/>
      <c r="G3102" s="40"/>
    </row>
    <row r="3103" spans="3:7" ht="15">
      <c r="C3103" s="40"/>
      <c r="D3103" s="40"/>
      <c r="E3103" s="40"/>
      <c r="F3103" s="40"/>
      <c r="G3103" s="40"/>
    </row>
    <row r="3104" spans="3:7" ht="15">
      <c r="C3104" s="40"/>
      <c r="D3104" s="40"/>
      <c r="E3104" s="40"/>
      <c r="F3104" s="40"/>
      <c r="G3104" s="40"/>
    </row>
    <row r="3105" spans="3:7" ht="15">
      <c r="C3105" s="40"/>
      <c r="D3105" s="40"/>
      <c r="E3105" s="40"/>
      <c r="F3105" s="40"/>
      <c r="G3105" s="40"/>
    </row>
    <row r="3106" spans="3:7" ht="15">
      <c r="C3106" s="40"/>
      <c r="D3106" s="40"/>
      <c r="E3106" s="40"/>
      <c r="F3106" s="40"/>
      <c r="G3106" s="40"/>
    </row>
    <row r="3107" spans="3:7" ht="15">
      <c r="C3107" s="40"/>
      <c r="D3107" s="40"/>
      <c r="E3107" s="40"/>
      <c r="F3107" s="40"/>
      <c r="G3107" s="40"/>
    </row>
    <row r="3108" spans="3:7" ht="15">
      <c r="C3108" s="40"/>
      <c r="D3108" s="40"/>
      <c r="E3108" s="40"/>
      <c r="F3108" s="40"/>
      <c r="G3108" s="40"/>
    </row>
    <row r="3109" spans="3:7" ht="15">
      <c r="C3109" s="40"/>
      <c r="D3109" s="40"/>
      <c r="E3109" s="40"/>
      <c r="F3109" s="40"/>
      <c r="G3109" s="40"/>
    </row>
    <row r="3110" spans="3:7" ht="15">
      <c r="C3110" s="40"/>
      <c r="D3110" s="40"/>
      <c r="E3110" s="40"/>
      <c r="F3110" s="40"/>
      <c r="G3110" s="40"/>
    </row>
    <row r="3111" spans="3:7" ht="15">
      <c r="C3111" s="40"/>
      <c r="D3111" s="40"/>
      <c r="E3111" s="40"/>
      <c r="F3111" s="40"/>
      <c r="G3111" s="40"/>
    </row>
    <row r="3112" spans="3:7" ht="15">
      <c r="C3112" s="40"/>
      <c r="D3112" s="40"/>
      <c r="E3112" s="40"/>
      <c r="F3112" s="40"/>
      <c r="G3112" s="40"/>
    </row>
    <row r="3113" spans="3:7" ht="15">
      <c r="C3113" s="40"/>
      <c r="D3113" s="40"/>
      <c r="E3113" s="40"/>
      <c r="F3113" s="40"/>
      <c r="G3113" s="40"/>
    </row>
    <row r="3114" spans="3:7" ht="15">
      <c r="C3114" s="40"/>
      <c r="D3114" s="40"/>
      <c r="E3114" s="40"/>
      <c r="F3114" s="40"/>
      <c r="G3114" s="40"/>
    </row>
    <row r="3115" spans="3:7" ht="15">
      <c r="C3115" s="40"/>
      <c r="D3115" s="40"/>
      <c r="E3115" s="40"/>
      <c r="F3115" s="40"/>
      <c r="G3115" s="40"/>
    </row>
    <row r="3116" spans="3:7" ht="15">
      <c r="C3116" s="40"/>
      <c r="D3116" s="40"/>
      <c r="E3116" s="40"/>
      <c r="F3116" s="40"/>
      <c r="G3116" s="40"/>
    </row>
    <row r="3117" spans="3:7" ht="15">
      <c r="C3117" s="40"/>
      <c r="D3117" s="40"/>
      <c r="E3117" s="40"/>
      <c r="F3117" s="40"/>
      <c r="G3117" s="40"/>
    </row>
    <row r="3118" spans="3:7" ht="15">
      <c r="C3118" s="40"/>
      <c r="D3118" s="40"/>
      <c r="E3118" s="40"/>
      <c r="F3118" s="40"/>
      <c r="G3118" s="40"/>
    </row>
    <row r="3119" spans="3:7" ht="15">
      <c r="C3119" s="40"/>
      <c r="D3119" s="40"/>
      <c r="E3119" s="40"/>
      <c r="F3119" s="40"/>
      <c r="G3119" s="40"/>
    </row>
    <row r="3120" spans="3:7" ht="15">
      <c r="C3120" s="40"/>
      <c r="D3120" s="40"/>
      <c r="E3120" s="40"/>
      <c r="F3120" s="40"/>
      <c r="G3120" s="40"/>
    </row>
    <row r="3121" spans="3:7" ht="15">
      <c r="C3121" s="40"/>
      <c r="D3121" s="40"/>
      <c r="E3121" s="40"/>
      <c r="F3121" s="40"/>
      <c r="G3121" s="40"/>
    </row>
    <row r="3122" spans="3:7" ht="15">
      <c r="C3122" s="40"/>
      <c r="D3122" s="40"/>
      <c r="E3122" s="40"/>
      <c r="F3122" s="40"/>
      <c r="G3122" s="40"/>
    </row>
    <row r="3123" spans="3:7" ht="15">
      <c r="C3123" s="40"/>
      <c r="D3123" s="40"/>
      <c r="E3123" s="40"/>
      <c r="F3123" s="40"/>
      <c r="G3123" s="40"/>
    </row>
    <row r="3124" spans="3:7" ht="15">
      <c r="C3124" s="40"/>
      <c r="D3124" s="40"/>
      <c r="E3124" s="40"/>
      <c r="F3124" s="40"/>
      <c r="G3124" s="40"/>
    </row>
    <row r="3125" spans="3:7" ht="15">
      <c r="C3125" s="40"/>
      <c r="D3125" s="40"/>
      <c r="E3125" s="40"/>
      <c r="F3125" s="40"/>
      <c r="G3125" s="40"/>
    </row>
    <row r="3126" spans="3:7" ht="15">
      <c r="C3126" s="40"/>
      <c r="D3126" s="40"/>
      <c r="E3126" s="40"/>
      <c r="F3126" s="40"/>
      <c r="G3126" s="40"/>
    </row>
    <row r="3127" spans="3:7" ht="15">
      <c r="C3127" s="40"/>
      <c r="D3127" s="40"/>
      <c r="E3127" s="40"/>
      <c r="F3127" s="40"/>
      <c r="G3127" s="40"/>
    </row>
    <row r="3128" spans="3:7" ht="15">
      <c r="C3128" s="40"/>
      <c r="D3128" s="40"/>
      <c r="E3128" s="40"/>
      <c r="F3128" s="40"/>
      <c r="G3128" s="40"/>
    </row>
    <row r="3129" spans="3:7" ht="15">
      <c r="C3129" s="40"/>
      <c r="D3129" s="40"/>
      <c r="E3129" s="40"/>
      <c r="F3129" s="40"/>
      <c r="G3129" s="40"/>
    </row>
    <row r="3130" spans="3:7" ht="15">
      <c r="C3130" s="40"/>
      <c r="D3130" s="40"/>
      <c r="E3130" s="40"/>
      <c r="F3130" s="40"/>
      <c r="G3130" s="40"/>
    </row>
    <row r="3131" spans="3:7" ht="15">
      <c r="C3131" s="40"/>
      <c r="D3131" s="40"/>
      <c r="E3131" s="40"/>
      <c r="F3131" s="40"/>
      <c r="G3131" s="40"/>
    </row>
    <row r="3132" spans="3:7" ht="15">
      <c r="C3132" s="40"/>
      <c r="D3132" s="40"/>
      <c r="E3132" s="40"/>
      <c r="F3132" s="40"/>
      <c r="G3132" s="40"/>
    </row>
    <row r="3133" spans="3:7" ht="15">
      <c r="C3133" s="40"/>
      <c r="D3133" s="40"/>
      <c r="E3133" s="40"/>
      <c r="F3133" s="40"/>
      <c r="G3133" s="40"/>
    </row>
    <row r="3134" spans="3:7" ht="15">
      <c r="C3134" s="40"/>
      <c r="D3134" s="40"/>
      <c r="E3134" s="40"/>
      <c r="F3134" s="40"/>
      <c r="G3134" s="40"/>
    </row>
    <row r="3135" spans="3:7" ht="15">
      <c r="C3135" s="40"/>
      <c r="D3135" s="40"/>
      <c r="E3135" s="40"/>
      <c r="F3135" s="40"/>
      <c r="G3135" s="40"/>
    </row>
    <row r="3136" spans="3:7" ht="15">
      <c r="C3136" s="40"/>
      <c r="D3136" s="40"/>
      <c r="E3136" s="40"/>
      <c r="F3136" s="40"/>
      <c r="G3136" s="40"/>
    </row>
    <row r="3137" spans="3:7" ht="15">
      <c r="C3137" s="40"/>
      <c r="D3137" s="40"/>
      <c r="E3137" s="40"/>
      <c r="F3137" s="40"/>
      <c r="G3137" s="40"/>
    </row>
    <row r="3138" spans="3:7" ht="15">
      <c r="C3138" s="40"/>
      <c r="D3138" s="40"/>
      <c r="E3138" s="40"/>
      <c r="F3138" s="40"/>
      <c r="G3138" s="40"/>
    </row>
    <row r="3139" spans="3:7" ht="15">
      <c r="C3139" s="40"/>
      <c r="D3139" s="40"/>
      <c r="E3139" s="40"/>
      <c r="F3139" s="40"/>
      <c r="G3139" s="40"/>
    </row>
    <row r="3140" spans="3:7" ht="15">
      <c r="C3140" s="40"/>
      <c r="D3140" s="40"/>
      <c r="E3140" s="40"/>
      <c r="F3140" s="40"/>
      <c r="G3140" s="40"/>
    </row>
    <row r="3141" spans="3:7" ht="15">
      <c r="C3141" s="40"/>
      <c r="D3141" s="40"/>
      <c r="E3141" s="40"/>
      <c r="F3141" s="40"/>
      <c r="G3141" s="40"/>
    </row>
    <row r="3142" spans="3:7" ht="15">
      <c r="C3142" s="40"/>
      <c r="D3142" s="40"/>
      <c r="E3142" s="40"/>
      <c r="F3142" s="40"/>
      <c r="G3142" s="40"/>
    </row>
    <row r="3143" spans="3:7" ht="15">
      <c r="C3143" s="40"/>
      <c r="D3143" s="40"/>
      <c r="E3143" s="40"/>
      <c r="F3143" s="40"/>
      <c r="G3143" s="40"/>
    </row>
    <row r="3144" spans="3:7" ht="15">
      <c r="C3144" s="40"/>
      <c r="D3144" s="40"/>
      <c r="E3144" s="40"/>
      <c r="F3144" s="40"/>
      <c r="G3144" s="40"/>
    </row>
    <row r="3145" spans="3:7" ht="15">
      <c r="C3145" s="40"/>
      <c r="D3145" s="40"/>
      <c r="E3145" s="40"/>
      <c r="F3145" s="40"/>
      <c r="G3145" s="40"/>
    </row>
    <row r="3146" spans="3:7" ht="15">
      <c r="C3146" s="40"/>
      <c r="D3146" s="40"/>
      <c r="E3146" s="40"/>
      <c r="F3146" s="40"/>
      <c r="G3146" s="40"/>
    </row>
    <row r="3147" spans="3:7" ht="15">
      <c r="C3147" s="40"/>
      <c r="D3147" s="40"/>
      <c r="E3147" s="40"/>
      <c r="F3147" s="40"/>
      <c r="G3147" s="40"/>
    </row>
    <row r="3148" spans="3:7" ht="15">
      <c r="C3148" s="40"/>
      <c r="D3148" s="40"/>
      <c r="E3148" s="40"/>
      <c r="F3148" s="40"/>
      <c r="G3148" s="40"/>
    </row>
    <row r="3149" spans="3:7" ht="15">
      <c r="C3149" s="40"/>
      <c r="D3149" s="40"/>
      <c r="E3149" s="40"/>
      <c r="F3149" s="40"/>
      <c r="G3149" s="40"/>
    </row>
    <row r="3150" spans="3:7" ht="15">
      <c r="C3150" s="40"/>
      <c r="D3150" s="40"/>
      <c r="E3150" s="40"/>
      <c r="F3150" s="40"/>
      <c r="G3150" s="40"/>
    </row>
    <row r="3151" spans="3:7" ht="15">
      <c r="C3151" s="40"/>
      <c r="D3151" s="40"/>
      <c r="E3151" s="40"/>
      <c r="F3151" s="40"/>
      <c r="G3151" s="40"/>
    </row>
    <row r="3152" spans="3:7" ht="15">
      <c r="C3152" s="40"/>
      <c r="D3152" s="40"/>
      <c r="E3152" s="40"/>
      <c r="F3152" s="40"/>
      <c r="G3152" s="40"/>
    </row>
    <row r="3153" spans="3:7" ht="15">
      <c r="C3153" s="40"/>
      <c r="D3153" s="40"/>
      <c r="E3153" s="40"/>
      <c r="F3153" s="40"/>
      <c r="G3153" s="40"/>
    </row>
    <row r="3154" spans="3:7" ht="15">
      <c r="C3154" s="40"/>
      <c r="D3154" s="40"/>
      <c r="E3154" s="40"/>
      <c r="F3154" s="40"/>
      <c r="G3154" s="40"/>
    </row>
    <row r="3155" spans="3:7" ht="15">
      <c r="C3155" s="40"/>
      <c r="D3155" s="40"/>
      <c r="E3155" s="40"/>
      <c r="F3155" s="40"/>
      <c r="G3155" s="40"/>
    </row>
    <row r="3156" spans="3:7" ht="15">
      <c r="C3156" s="40"/>
      <c r="D3156" s="40"/>
      <c r="E3156" s="40"/>
      <c r="F3156" s="40"/>
      <c r="G3156" s="40"/>
    </row>
    <row r="3157" spans="3:7" ht="15">
      <c r="C3157" s="40"/>
      <c r="D3157" s="40"/>
      <c r="E3157" s="40"/>
      <c r="F3157" s="40"/>
      <c r="G3157" s="40"/>
    </row>
    <row r="3158" spans="3:7" ht="15">
      <c r="C3158" s="40"/>
      <c r="D3158" s="40"/>
      <c r="E3158" s="40"/>
      <c r="F3158" s="40"/>
      <c r="G3158" s="40"/>
    </row>
    <row r="3159" spans="3:7" ht="15">
      <c r="C3159" s="40"/>
      <c r="D3159" s="40"/>
      <c r="E3159" s="40"/>
      <c r="F3159" s="40"/>
      <c r="G3159" s="40"/>
    </row>
    <row r="3160" spans="3:7" ht="15">
      <c r="C3160" s="40"/>
      <c r="D3160" s="40"/>
      <c r="E3160" s="40"/>
      <c r="F3160" s="40"/>
      <c r="G3160" s="40"/>
    </row>
    <row r="3161" spans="3:7" ht="15">
      <c r="C3161" s="40"/>
      <c r="D3161" s="40"/>
      <c r="E3161" s="40"/>
      <c r="F3161" s="40"/>
      <c r="G3161" s="40"/>
    </row>
    <row r="3162" spans="3:7" ht="15">
      <c r="C3162" s="40"/>
      <c r="D3162" s="40"/>
      <c r="E3162" s="40"/>
      <c r="F3162" s="40"/>
      <c r="G3162" s="40"/>
    </row>
    <row r="3163" spans="3:7" ht="15">
      <c r="C3163" s="40"/>
      <c r="D3163" s="40"/>
      <c r="E3163" s="40"/>
      <c r="F3163" s="40"/>
      <c r="G3163" s="40"/>
    </row>
    <row r="3164" spans="3:7" ht="15">
      <c r="C3164" s="40"/>
      <c r="D3164" s="40"/>
      <c r="E3164" s="40"/>
      <c r="F3164" s="40"/>
      <c r="G3164" s="40"/>
    </row>
    <row r="3165" spans="3:7" ht="15">
      <c r="C3165" s="40"/>
      <c r="D3165" s="40"/>
      <c r="E3165" s="40"/>
      <c r="F3165" s="40"/>
      <c r="G3165" s="40"/>
    </row>
    <row r="3166" spans="3:7" ht="15">
      <c r="C3166" s="40"/>
      <c r="D3166" s="40"/>
      <c r="E3166" s="40"/>
      <c r="F3166" s="40"/>
      <c r="G3166" s="40"/>
    </row>
    <row r="3167" spans="3:7" ht="15">
      <c r="C3167" s="40"/>
      <c r="D3167" s="40"/>
      <c r="E3167" s="40"/>
      <c r="F3167" s="40"/>
      <c r="G3167" s="40"/>
    </row>
    <row r="3168" spans="3:7" ht="15">
      <c r="C3168" s="40"/>
      <c r="D3168" s="40"/>
      <c r="E3168" s="40"/>
      <c r="F3168" s="40"/>
      <c r="G3168" s="40"/>
    </row>
    <row r="3169" spans="3:7" ht="15">
      <c r="C3169" s="40"/>
      <c r="D3169" s="40"/>
      <c r="E3169" s="40"/>
      <c r="F3169" s="40"/>
      <c r="G3169" s="40"/>
    </row>
    <row r="3170" spans="3:7" ht="15">
      <c r="C3170" s="40"/>
      <c r="D3170" s="40"/>
      <c r="E3170" s="40"/>
      <c r="F3170" s="40"/>
      <c r="G3170" s="40"/>
    </row>
    <row r="3171" spans="3:7" ht="15">
      <c r="C3171" s="40"/>
      <c r="D3171" s="40"/>
      <c r="E3171" s="40"/>
      <c r="F3171" s="40"/>
      <c r="G3171" s="40"/>
    </row>
    <row r="3172" spans="3:7" ht="15">
      <c r="C3172" s="40"/>
      <c r="D3172" s="40"/>
      <c r="E3172" s="40"/>
      <c r="F3172" s="40"/>
      <c r="G3172" s="40"/>
    </row>
    <row r="3173" spans="3:7" ht="15">
      <c r="C3173" s="40"/>
      <c r="D3173" s="40"/>
      <c r="E3173" s="40"/>
      <c r="F3173" s="40"/>
      <c r="G3173" s="40"/>
    </row>
    <row r="3174" spans="3:7" ht="15">
      <c r="C3174" s="40"/>
      <c r="D3174" s="40"/>
      <c r="E3174" s="40"/>
      <c r="F3174" s="40"/>
      <c r="G3174" s="40"/>
    </row>
    <row r="3175" spans="3:7" ht="15">
      <c r="C3175" s="40"/>
      <c r="D3175" s="40"/>
      <c r="E3175" s="40"/>
      <c r="F3175" s="40"/>
      <c r="G3175" s="40"/>
    </row>
    <row r="3176" spans="3:7" ht="15">
      <c r="C3176" s="40"/>
      <c r="D3176" s="40"/>
      <c r="E3176" s="40"/>
      <c r="F3176" s="40"/>
      <c r="G3176" s="40"/>
    </row>
    <row r="3177" spans="3:7" ht="15">
      <c r="C3177" s="40"/>
      <c r="D3177" s="40"/>
      <c r="E3177" s="40"/>
      <c r="F3177" s="40"/>
      <c r="G3177" s="40"/>
    </row>
    <row r="3178" spans="3:7" ht="15">
      <c r="C3178" s="40"/>
      <c r="D3178" s="40"/>
      <c r="E3178" s="40"/>
      <c r="F3178" s="40"/>
      <c r="G3178" s="40"/>
    </row>
    <row r="3179" spans="3:7" ht="15">
      <c r="C3179" s="40"/>
      <c r="D3179" s="40"/>
      <c r="E3179" s="40"/>
      <c r="F3179" s="40"/>
      <c r="G3179" s="40"/>
    </row>
    <row r="3180" spans="3:7" ht="15">
      <c r="C3180" s="40"/>
      <c r="D3180" s="40"/>
      <c r="E3180" s="40"/>
      <c r="F3180" s="40"/>
      <c r="G3180" s="40"/>
    </row>
    <row r="3181" spans="3:7" ht="15">
      <c r="C3181" s="40"/>
      <c r="D3181" s="40"/>
      <c r="E3181" s="40"/>
      <c r="F3181" s="40"/>
      <c r="G3181" s="40"/>
    </row>
    <row r="3182" spans="3:7" ht="15">
      <c r="C3182" s="40"/>
      <c r="D3182" s="40"/>
      <c r="E3182" s="40"/>
      <c r="F3182" s="40"/>
      <c r="G3182" s="40"/>
    </row>
    <row r="3183" spans="3:7" ht="15">
      <c r="C3183" s="40"/>
      <c r="D3183" s="40"/>
      <c r="E3183" s="40"/>
      <c r="F3183" s="40"/>
      <c r="G3183" s="40"/>
    </row>
    <row r="3184" spans="3:7" ht="15">
      <c r="C3184" s="40"/>
      <c r="D3184" s="40"/>
      <c r="E3184" s="40"/>
      <c r="F3184" s="40"/>
      <c r="G3184" s="40"/>
    </row>
    <row r="3185" spans="3:7" ht="15">
      <c r="C3185" s="40"/>
      <c r="D3185" s="40"/>
      <c r="E3185" s="40"/>
      <c r="F3185" s="40"/>
      <c r="G3185" s="40"/>
    </row>
    <row r="3186" spans="3:7" ht="15">
      <c r="C3186" s="40"/>
      <c r="D3186" s="40"/>
      <c r="E3186" s="40"/>
      <c r="F3186" s="40"/>
      <c r="G3186" s="40"/>
    </row>
    <row r="3187" spans="3:7" ht="15">
      <c r="C3187" s="40"/>
      <c r="D3187" s="40"/>
      <c r="E3187" s="40"/>
      <c r="F3187" s="40"/>
      <c r="G3187" s="40"/>
    </row>
    <row r="3188" spans="3:7" ht="15">
      <c r="C3188" s="40"/>
      <c r="D3188" s="40"/>
      <c r="E3188" s="40"/>
      <c r="F3188" s="40"/>
      <c r="G3188" s="40"/>
    </row>
    <row r="3189" spans="3:7" ht="15">
      <c r="C3189" s="40"/>
      <c r="D3189" s="40"/>
      <c r="E3189" s="40"/>
      <c r="F3189" s="40"/>
      <c r="G3189" s="40"/>
    </row>
    <row r="3190" spans="3:7" ht="15">
      <c r="C3190" s="40"/>
      <c r="D3190" s="40"/>
      <c r="E3190" s="40"/>
      <c r="F3190" s="40"/>
      <c r="G3190" s="40"/>
    </row>
    <row r="3191" spans="3:7" ht="15">
      <c r="C3191" s="40"/>
      <c r="D3191" s="40"/>
      <c r="E3191" s="40"/>
      <c r="F3191" s="40"/>
      <c r="G3191" s="40"/>
    </row>
    <row r="3192" spans="3:7" ht="15">
      <c r="C3192" s="40"/>
      <c r="D3192" s="40"/>
      <c r="E3192" s="40"/>
      <c r="F3192" s="40"/>
      <c r="G3192" s="40"/>
    </row>
    <row r="3193" spans="3:7" ht="15">
      <c r="C3193" s="40"/>
      <c r="D3193" s="40"/>
      <c r="E3193" s="40"/>
      <c r="F3193" s="40"/>
      <c r="G3193" s="40"/>
    </row>
    <row r="3194" spans="3:7" ht="15">
      <c r="C3194" s="40"/>
      <c r="D3194" s="40"/>
      <c r="E3194" s="40"/>
      <c r="F3194" s="40"/>
      <c r="G3194" s="40"/>
    </row>
    <row r="3195" spans="3:7" ht="15">
      <c r="C3195" s="40"/>
      <c r="D3195" s="40"/>
      <c r="E3195" s="40"/>
      <c r="F3195" s="40"/>
      <c r="G3195" s="40"/>
    </row>
    <row r="3196" spans="3:7" ht="15">
      <c r="C3196" s="40"/>
      <c r="D3196" s="40"/>
      <c r="E3196" s="40"/>
      <c r="F3196" s="40"/>
      <c r="G3196" s="40"/>
    </row>
    <row r="3197" spans="3:7" ht="15">
      <c r="C3197" s="40"/>
      <c r="D3197" s="40"/>
      <c r="E3197" s="40"/>
      <c r="F3197" s="40"/>
      <c r="G3197" s="40"/>
    </row>
    <row r="3198" spans="3:7" ht="15">
      <c r="C3198" s="40"/>
      <c r="D3198" s="40"/>
      <c r="E3198" s="40"/>
      <c r="F3198" s="40"/>
      <c r="G3198" s="40"/>
    </row>
    <row r="3199" spans="3:7" ht="15">
      <c r="C3199" s="40"/>
      <c r="D3199" s="40"/>
      <c r="E3199" s="40"/>
      <c r="F3199" s="40"/>
      <c r="G3199" s="40"/>
    </row>
    <row r="3200" spans="3:7" ht="15">
      <c r="C3200" s="40"/>
      <c r="D3200" s="40"/>
      <c r="E3200" s="40"/>
      <c r="F3200" s="40"/>
      <c r="G3200" s="40"/>
    </row>
    <row r="3201" spans="3:7" ht="15">
      <c r="C3201" s="40"/>
      <c r="D3201" s="40"/>
      <c r="E3201" s="40"/>
      <c r="F3201" s="40"/>
      <c r="G3201" s="40"/>
    </row>
    <row r="3202" spans="3:7" ht="15">
      <c r="C3202" s="40"/>
      <c r="D3202" s="40"/>
      <c r="E3202" s="40"/>
      <c r="F3202" s="40"/>
      <c r="G3202" s="40"/>
    </row>
    <row r="3203" spans="3:7" ht="15">
      <c r="C3203" s="40"/>
      <c r="D3203" s="40"/>
      <c r="E3203" s="40"/>
      <c r="F3203" s="40"/>
      <c r="G3203" s="40"/>
    </row>
    <row r="3204" spans="3:7" ht="15">
      <c r="C3204" s="40"/>
      <c r="D3204" s="40"/>
      <c r="E3204" s="40"/>
      <c r="F3204" s="40"/>
      <c r="G3204" s="40"/>
    </row>
    <row r="3205" spans="3:7" ht="15">
      <c r="C3205" s="40"/>
      <c r="D3205" s="40"/>
      <c r="E3205" s="40"/>
      <c r="F3205" s="40"/>
      <c r="G3205" s="40"/>
    </row>
    <row r="3206" spans="3:7" ht="15">
      <c r="C3206" s="40"/>
      <c r="D3206" s="40"/>
      <c r="E3206" s="40"/>
      <c r="F3206" s="40"/>
      <c r="G3206" s="40"/>
    </row>
    <row r="3207" spans="3:7" ht="15">
      <c r="C3207" s="40"/>
      <c r="D3207" s="40"/>
      <c r="E3207" s="40"/>
      <c r="F3207" s="40"/>
      <c r="G3207" s="40"/>
    </row>
    <row r="3208" spans="3:7" ht="15">
      <c r="C3208" s="40"/>
      <c r="D3208" s="40"/>
      <c r="E3208" s="40"/>
      <c r="F3208" s="40"/>
      <c r="G3208" s="40"/>
    </row>
    <row r="3209" spans="3:7" ht="15">
      <c r="C3209" s="40"/>
      <c r="D3209" s="40"/>
      <c r="E3209" s="40"/>
      <c r="F3209" s="40"/>
      <c r="G3209" s="40"/>
    </row>
    <row r="3210" spans="3:7" ht="15">
      <c r="C3210" s="40"/>
      <c r="D3210" s="40"/>
      <c r="E3210" s="40"/>
      <c r="F3210" s="40"/>
      <c r="G3210" s="40"/>
    </row>
    <row r="3211" spans="3:7" ht="15">
      <c r="C3211" s="40"/>
      <c r="D3211" s="40"/>
      <c r="E3211" s="40"/>
      <c r="F3211" s="40"/>
      <c r="G3211" s="40"/>
    </row>
  </sheetData>
  <mergeCells count="7">
    <mergeCell ref="A53:L53"/>
    <mergeCell ref="A4:A5"/>
    <mergeCell ref="A1:H1"/>
    <mergeCell ref="A2:H2"/>
    <mergeCell ref="B4:H4"/>
    <mergeCell ref="A6:H6"/>
    <mergeCell ref="A12:H12"/>
  </mergeCells>
  <printOptions horizontalCentered="1"/>
  <pageMargins left="0.24" right="0.25" top="0.83" bottom="0.72" header="0.5118110236220472" footer="0.5118110236220472"/>
  <pageSetup horizontalDpi="600" verticalDpi="600" orientation="portrait" paperSize="9" scale="75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Szolnok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Nikoletta</dc:creator>
  <cp:keywords/>
  <dc:description/>
  <cp:lastModifiedBy>Dalocsáné Terenyei Ágnes</cp:lastModifiedBy>
  <cp:lastPrinted>2008-02-07T09:28:24Z</cp:lastPrinted>
  <dcterms:created xsi:type="dcterms:W3CDTF">2008-01-11T19:02:33Z</dcterms:created>
  <dcterms:modified xsi:type="dcterms:W3CDTF">2010-04-28T14:25:21Z</dcterms:modified>
  <cp:category/>
  <cp:version/>
  <cp:contentType/>
  <cp:contentStatus/>
</cp:coreProperties>
</file>