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695" windowHeight="11445" tabRatio="889" activeTab="2"/>
  </bookViews>
  <sheets>
    <sheet name="Függelék I" sheetId="1" r:id="rId1"/>
    <sheet name="Függelék II." sheetId="2" r:id="rId2"/>
    <sheet name="Függelék III" sheetId="3" r:id="rId3"/>
    <sheet name="Tündi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'[3]Háttéradatok'!$C$29:$AG$32</definedName>
    <definedName name="css">#REF!</definedName>
    <definedName name="css_k">'[4]Családsegítés'!$C$27:$C$86</definedName>
    <definedName name="css_k_">#REF!</definedName>
    <definedName name="eu">'[3]Háttéradatok'!$C$29:$AG$32</definedName>
    <definedName name="Excel_BuiltIn_Print_Area_1">#REF!</definedName>
    <definedName name="Excel_BuiltIn_Print_Titles_26">(#REF!,#REF!)</definedName>
    <definedName name="G">'[5]Háttéradatok'!$C$29:$AG$32</definedName>
    <definedName name="GDP">'[1]Háttéradatok'!$B$22:$AG$28</definedName>
    <definedName name="GDP_13">'[6]Háttéradatok'!$B$22:$AG$28</definedName>
    <definedName name="GDP_14">'[5]Háttéradatok'!$B$22:$AG$28</definedName>
    <definedName name="GDP_15">'[5]Háttéradatok'!$B$22:$AG$28</definedName>
    <definedName name="GDP_16">'[5]Háttéradatok'!$B$22:$AG$28</definedName>
    <definedName name="GDP_18">'[6]Háttéradatok'!$B$22:$AG$28</definedName>
    <definedName name="GDP_19">'[5]Háttéradatok'!$B$22:$AG$28</definedName>
    <definedName name="GDP_21">'[7]Háttéradatok'!$B$22:$AG$28</definedName>
    <definedName name="GDP_7">'[6]Háttéradatok'!$B$22:$AG$28</definedName>
    <definedName name="gdpp">'[2]Háttéradatok'!$B$22:$AG$28</definedName>
    <definedName name="gggg">'[5]Háttéradatok'!$C$29:$AG$32</definedName>
    <definedName name="gyj">#REF!</definedName>
    <definedName name="gyj_k">'[4]Gyermekjóléti'!$C$27:$C$86</definedName>
    <definedName name="gyj_k_">#REF!</definedName>
    <definedName name="intézmény">'[1]Háttéradatok'!$C$29:$AG$32</definedName>
    <definedName name="intézmény_13">'[6]Háttéradatok'!$C$29:$AG$32</definedName>
    <definedName name="intézmény_16">'[3]Háttéradatok'!$C$29:$AG$32</definedName>
    <definedName name="intézmény_7">'[6]Háttéradatok'!$C$29:$AG$32</definedName>
    <definedName name="kjz">#REF!</definedName>
    <definedName name="kjz_k">'[4]körjegyzőség'!$C$9:$C$28</definedName>
    <definedName name="kjz_k_">#REF!</definedName>
    <definedName name="más">(#REF!,#REF!)</definedName>
    <definedName name="nep">'[1]Háttéradatok'!$C$29:$AG$32</definedName>
    <definedName name="nép">'[1]Háttéradatok'!$C$29:$AG$32</definedName>
    <definedName name="nep_13">'[6]Háttéradatok'!$C$29:$AG$32</definedName>
    <definedName name="nép_13">'[6]Háttéradatok'!$C$29:$AG$32</definedName>
    <definedName name="nep_14">'[5]Háttéradatok'!$C$29:$AG$32</definedName>
    <definedName name="nép_14">'[5]Háttéradatok'!$C$29:$AG$32</definedName>
    <definedName name="nep_15">'[5]Háttéradatok'!$C$29:$AG$32</definedName>
    <definedName name="nép_15">'[5]Háttéradatok'!$C$29:$AG$32</definedName>
    <definedName name="nep_16">'[5]Háttéradatok'!$C$29:$AG$32</definedName>
    <definedName name="nép_16">'[5]Háttéradatok'!$C$29:$AG$32</definedName>
    <definedName name="nep_18">'[6]Háttéradatok'!$C$29:$AG$32</definedName>
    <definedName name="nép_18">'[6]Háttéradatok'!$C$29:$AG$32</definedName>
    <definedName name="nép_19">'[5]Háttéradatok'!$C$29:$AG$32</definedName>
    <definedName name="nép_21">'[7]Háttéradatok'!$C$29:$AG$32</definedName>
    <definedName name="nep_7">'[6]Háttéradatok'!$C$29:$AG$32</definedName>
    <definedName name="nép_7">'[6]Háttéradatok'!$C$29:$AG$32</definedName>
    <definedName name="nev_c">#REF!</definedName>
    <definedName name="nev_g">#REF!</definedName>
    <definedName name="nev_k">#REF!</definedName>
    <definedName name="_xlnm.Print_Area" localSheetId="0">'Függelék I'!$A$1:$O$27</definedName>
    <definedName name="_xlnm.Print_Area" localSheetId="1">'Függelék II.'!$A$1:$G$34</definedName>
    <definedName name="_xlnm.Print_Area" localSheetId="2">'Függelék III'!$A$1:$AE$30</definedName>
    <definedName name="Tűzoltóság">'[9]Háttéradatok'!$C$29:$AG$32</definedName>
    <definedName name="xxx">'[1]Háttéradatok'!$C$29:$AG$32</definedName>
    <definedName name="xxx_13">'[6]Háttéradatok'!$C$29:$AG$32</definedName>
    <definedName name="xxx_16">'[3]Háttéradatok'!$C$29:$AG$32</definedName>
    <definedName name="xxx_7">'[6]Háttéradatok'!$C$29:$AG$32</definedName>
    <definedName name="xxxxxx">'[1]Háttéradatok'!$C$29:$AG$32</definedName>
    <definedName name="xxxxxx_13">'[6]Háttéradatok'!$C$29:$AG$32</definedName>
    <definedName name="xxxxxx_14">'[10]Háttéradatok'!$C$29:$AG$32</definedName>
    <definedName name="xxxxxx_15">'[10]Háttéradatok'!$C$29:$AG$32</definedName>
    <definedName name="xxxxxx_16">'[10]Háttéradatok'!$C$29:$AG$32</definedName>
    <definedName name="xxxxxx_18">'[6]Háttéradatok'!$C$29:$AG$32</definedName>
    <definedName name="xxxxxx_7">'[6]Háttéradatok'!$C$29:$AG$32</definedName>
    <definedName name="zzz">'[3]Háttéradatok'!$B$22:$AG$28</definedName>
  </definedNames>
  <calcPr fullCalcOnLoad="1"/>
</workbook>
</file>

<file path=xl/sharedStrings.xml><?xml version="1.0" encoding="utf-8"?>
<sst xmlns="http://schemas.openxmlformats.org/spreadsheetml/2006/main" count="194" uniqueCount="93">
  <si>
    <t>adatok ezer Ft-ban</t>
  </si>
  <si>
    <t>Összesen</t>
  </si>
  <si>
    <t>Összesen:</t>
  </si>
  <si>
    <t>Szemétszállítás</t>
  </si>
  <si>
    <t>Munka-, tűz és  környezetvédelem</t>
  </si>
  <si>
    <t>Rovar, rágcsáló irtás</t>
  </si>
  <si>
    <t>Alap</t>
  </si>
  <si>
    <t>ÁFA</t>
  </si>
  <si>
    <t>Bartók Béla Alapfokú Művészetoktatási Intézmény</t>
  </si>
  <si>
    <t>Fiúmei úti Általános Iskola</t>
  </si>
  <si>
    <t>Belvárosi Általános Iskola</t>
  </si>
  <si>
    <t>Kassai úti Általános Iskola</t>
  </si>
  <si>
    <t>Újvárosi Általános Iskola</t>
  </si>
  <si>
    <t>Szent-Györgyi Albert Általános Iskola</t>
  </si>
  <si>
    <t>Verseghy Ferenc Gimnázium</t>
  </si>
  <si>
    <t>Varga Katalin Gimnázium</t>
  </si>
  <si>
    <t>Városi Kollégium</t>
  </si>
  <si>
    <t xml:space="preserve"> Függelék II.</t>
  </si>
  <si>
    <t>Intézmény megnevezése</t>
  </si>
  <si>
    <t>SZMJV Önkormányzat Egészségügyi és Bölcsődei Igazgatósága</t>
  </si>
  <si>
    <t>Szigligeti Színház</t>
  </si>
  <si>
    <t>Szolnok Megyei Jogú Város</t>
  </si>
  <si>
    <t>egész napos ellátás</t>
  </si>
  <si>
    <t xml:space="preserve">tízórai </t>
  </si>
  <si>
    <t xml:space="preserve">ebéd </t>
  </si>
  <si>
    <t>uzsonna</t>
  </si>
  <si>
    <t>reggeli</t>
  </si>
  <si>
    <t>ebéd/menza</t>
  </si>
  <si>
    <t>vacsora</t>
  </si>
  <si>
    <t>Fiumei úti Általános Iskola</t>
  </si>
  <si>
    <t>Kőrösi Csoma Sándor Általános Iskola és Konstantin Alapfokú Művészetoktatási Intézmény</t>
  </si>
  <si>
    <t>Tiszaparti Gimnázium és Humán Szakközépiskola</t>
  </si>
  <si>
    <t xml:space="preserve">Összesen: </t>
  </si>
  <si>
    <t>Kodály Zoltán Ének-zenei Általános Iskola és Tallinn Alapfokú Művészetoktatási Intézmény</t>
  </si>
  <si>
    <t>Széchenyi krt-i Ált.Iskola, Sportiskola és Alapfokú Művészetoktatási Intézmény</t>
  </si>
  <si>
    <t>Szandaszőlősi Általános Iskola, Művelődési Ház és Alapfokú Művészetoktatási Intézmény</t>
  </si>
  <si>
    <t xml:space="preserve">Szent-Györgyi Albert Általános Iskola </t>
  </si>
  <si>
    <t xml:space="preserve">Széchenyi István Gimnázium és Általános Iskola </t>
  </si>
  <si>
    <t>Hild Viktor Könyvtár és Közművelődési Intézmény</t>
  </si>
  <si>
    <t>Szolnok Városi Pedagógiai Szakszolgálat</t>
  </si>
  <si>
    <t>"Liget Otthon" Fogyatékos Személyek Ápoló, Gondozó Otthona és Nappali Intézménye</t>
  </si>
  <si>
    <t>Polgármesteri Hivatal Ellátó és Szolgáltató Szervezet</t>
  </si>
  <si>
    <t>SZMJV Önkormányzat Hivatásos Tűzoltóság</t>
  </si>
  <si>
    <t>Széchenyi krt-i Általános Iskola, Sportiskola és Alapfokú Művészetoktatási Intézmény</t>
  </si>
  <si>
    <t>II. Rákóczi Ferenc Általános Iskola</t>
  </si>
  <si>
    <t xml:space="preserve"> Szolnok Megyei Jogú Város </t>
  </si>
  <si>
    <t>II. Rákóczi Ferenc  Általános Iskola</t>
  </si>
  <si>
    <t>Szolnok Városi Óvodák, Egységes Pedagógiai Szakszolgálat és Pedagógiai-szakmai Szolgáltató Intézmény</t>
  </si>
  <si>
    <t>Liget úti Általános Iskola, Előkészítő, Készségfejlesztő Speciális Szakiskola és Egységes Gyógypedagógiai Módszertani Intézmény</t>
  </si>
  <si>
    <t>Szolnoki Műszaki Szakközép- és Szakiskola</t>
  </si>
  <si>
    <t>Szolnoki Szolgáltatási Szakközép- és Szakiskola</t>
  </si>
  <si>
    <t>Energia kincstár körébe tartozó intézményeinek 2009. évi bázis energia-felhasználási normái</t>
  </si>
  <si>
    <t>Terv</t>
  </si>
  <si>
    <t>Tény</t>
  </si>
  <si>
    <t>költségvetési intézményei  által ellátott 2009. évi tervezett és teljesített  gyermekélelmezési napjai</t>
  </si>
  <si>
    <t>Előirányzat</t>
  </si>
  <si>
    <t>Teljesítés</t>
  </si>
  <si>
    <t>Intézmény</t>
  </si>
  <si>
    <t>Hulladékszállítás</t>
  </si>
  <si>
    <t>Rágcsáló és rovarírtás</t>
  </si>
  <si>
    <t>alap</t>
  </si>
  <si>
    <t>áfa</t>
  </si>
  <si>
    <t>összesen</t>
  </si>
  <si>
    <t>Intézményszolgálat</t>
  </si>
  <si>
    <t>Szolnok Városi Óvodák</t>
  </si>
  <si>
    <t>Kodály Z. Ének-zenei Ált. Isk. és Tallin AMI</t>
  </si>
  <si>
    <t>Bartók Béla AMI</t>
  </si>
  <si>
    <t>Széchenyi krt. Általános Iskola</t>
  </si>
  <si>
    <t>II. Rákóczi F. Általános Iskola</t>
  </si>
  <si>
    <t>Szandaszőlősi Ált. Isk. Műv Ház és AMI</t>
  </si>
  <si>
    <t>Liget úti Ált. Isk.. Elők. és Spec. Szki</t>
  </si>
  <si>
    <t>Kőrösi Csoma S. Ált. Isk. és Konst. AMI</t>
  </si>
  <si>
    <t>Tiszaparti  Gimn. és Humán Szakközépisk.</t>
  </si>
  <si>
    <t>Széchenyi I. Gimnázium és Ált. Isk.</t>
  </si>
  <si>
    <t>Hild Viktor Városi Könyvtár</t>
  </si>
  <si>
    <t>Szolgáltatási</t>
  </si>
  <si>
    <t>Műszaki</t>
  </si>
  <si>
    <t>tűz- és munkavédelem</t>
  </si>
  <si>
    <t>tűzoltókészülék ellenőrzése</t>
  </si>
  <si>
    <t>ezer Ft-ban</t>
  </si>
  <si>
    <t>Szolnok Megyei Jogú Város Intézményszolgálata</t>
  </si>
  <si>
    <t>Összesen ezer Ft-ban</t>
  </si>
  <si>
    <t>Szolnok Megyei Jogú Város Intézményszolgálata részben önállóan gazdálkodó intézményeinek egyes kiemelt előirányzatainak teljesítése</t>
  </si>
  <si>
    <t>Intézményszolgálat és az Intézményszolgálathoz tartozó intézmények összesen:</t>
  </si>
  <si>
    <t>Hild Viktor Városi Könyvtár és Közművelődési Intézmény</t>
  </si>
  <si>
    <t>Villany  (kWó)</t>
  </si>
  <si>
    <t>terv</t>
  </si>
  <si>
    <t>tény</t>
  </si>
  <si>
    <t>Távhő GJ</t>
  </si>
  <si>
    <r>
      <t>Gáz m</t>
    </r>
    <r>
      <rPr>
        <b/>
        <vertAlign val="superscript"/>
        <sz val="11"/>
        <rFont val="Times New Roman"/>
        <family val="1"/>
      </rPr>
      <t>3</t>
    </r>
  </si>
  <si>
    <t>adag</t>
  </si>
  <si>
    <t xml:space="preserve"> Függelék I.</t>
  </si>
  <si>
    <t>Függelék III.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</si>
</sst>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#,###.00"/>
    <numFmt numFmtId="167" formatCode="#,##0_ ;[Red]\-#,##0\ "/>
    <numFmt numFmtId="168" formatCode="_-* #,##0\ _F_t_-;\-* #,##0\ _F_t_-;_-* &quot;-&quot;??\ _F_t_-;_-@_-"/>
    <numFmt numFmtId="169" formatCode="#,###.0"/>
    <numFmt numFmtId="170" formatCode="#"/>
    <numFmt numFmtId="171" formatCode="#,###.000"/>
    <numFmt numFmtId="172" formatCode="0.0"/>
    <numFmt numFmtId="173" formatCode="0.000"/>
    <numFmt numFmtId="174" formatCode="_-* #,##0.000\ _F_t_-;\-* #,##0.000\ _F_t_-;_-* &quot;-&quot;??\ _F_t_-;_-@_-"/>
    <numFmt numFmtId="175" formatCode="#,###.0000"/>
    <numFmt numFmtId="176" formatCode="#,###.00000"/>
    <numFmt numFmtId="177" formatCode="#,###.000000"/>
    <numFmt numFmtId="178" formatCode="#,##0.0\ _F_t;[Red]#,##0.0\ _F_t"/>
    <numFmt numFmtId="179" formatCode="_-* #,##0.00_-;\-* #,##0.00_-;_-* &quot;-&quot;??_-;_-@_-"/>
    <numFmt numFmtId="180" formatCode="#,##0.000"/>
    <numFmt numFmtId="181" formatCode="#,##0.0_ ;[Red]\-#,##0.0\ "/>
    <numFmt numFmtId="182" formatCode="0.000000"/>
    <numFmt numFmtId="183" formatCode="0.00000"/>
    <numFmt numFmtId="184" formatCode="0.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_-* #,##0.0\ _F_t_-;\-* #,##0.0\ _F_t_-;_-* &quot;-&quot;??\ _F_t_-;_-@_-"/>
    <numFmt numFmtId="189" formatCode="#,##0_ ;\-#,##0\ "/>
    <numFmt numFmtId="190" formatCode="yyyy\.mm\.dd"/>
    <numFmt numFmtId="191" formatCode="0.0%"/>
    <numFmt numFmtId="192" formatCode="#,###.0000000"/>
    <numFmt numFmtId="193" formatCode="#,###.00000000"/>
    <numFmt numFmtId="194" formatCode="0.000%"/>
    <numFmt numFmtId="195" formatCode="#,##0.0000"/>
    <numFmt numFmtId="196" formatCode="#,##0.00000"/>
    <numFmt numFmtId="197" formatCode="#,##0.000000"/>
    <numFmt numFmtId="198" formatCode="#,##0.0000000"/>
    <numFmt numFmtId="199" formatCode="[$-40E]yyyy\.\ mmmm\ d\."/>
    <numFmt numFmtId="200" formatCode="mmm/yyyy"/>
    <numFmt numFmtId="201" formatCode="yyyy/mm/dd;@"/>
    <numFmt numFmtId="202" formatCode="_-* #,##0.00\ _F_t_-;\-* #,##0.00\ _F_t_-;_-* \-??\ _F_t_-;_-@_-"/>
    <numFmt numFmtId="203" formatCode="mmm\ d/"/>
    <numFmt numFmtId="204" formatCode="#,##0\ _F_t"/>
    <numFmt numFmtId="205" formatCode="yyyy\-mm\-dd"/>
    <numFmt numFmtId="206" formatCode="yyyy/\ mmm\."/>
    <numFmt numFmtId="207" formatCode="\-"/>
    <numFmt numFmtId="208" formatCode="#,##0;\-#,##0"/>
    <numFmt numFmtId="209" formatCode="#,###__;&quot;- &quot;#,###__"/>
    <numFmt numFmtId="210" formatCode="00"/>
  </numFmts>
  <fonts count="3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vertAlign val="superscript"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3" borderId="0" applyNumberFormat="0" applyBorder="0" applyAlignment="0" applyProtection="0"/>
    <xf numFmtId="0" fontId="23" fillId="9" borderId="0" applyNumberFormat="0" applyBorder="0" applyAlignment="0" applyProtection="0"/>
    <xf numFmtId="0" fontId="6" fillId="7" borderId="1" applyNumberFormat="0" applyAlignment="0" applyProtection="0"/>
    <xf numFmtId="0" fontId="25" fillId="34" borderId="1" applyNumberFormat="0" applyAlignment="0" applyProtection="0"/>
    <xf numFmtId="0" fontId="11" fillId="35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6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13" borderId="1" applyNumberFormat="0" applyAlignment="0" applyProtection="0"/>
    <xf numFmtId="0" fontId="4" fillId="37" borderId="7" applyNumberFormat="0" applyFont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41" borderId="0" applyNumberFormat="0" applyBorder="0" applyAlignment="0" applyProtection="0"/>
    <xf numFmtId="0" fontId="15" fillId="4" borderId="0" applyNumberFormat="0" applyBorder="0" applyAlignment="0" applyProtection="0"/>
    <xf numFmtId="0" fontId="16" fillId="42" borderId="8" applyNumberFormat="0" applyAlignment="0" applyProtection="0"/>
    <xf numFmtId="0" fontId="1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44" borderId="7" applyNumberFormat="0" applyAlignment="0" applyProtection="0"/>
    <xf numFmtId="0" fontId="16" fillId="34" borderId="8" applyNumberFormat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45" borderId="0" applyNumberFormat="0" applyBorder="0" applyAlignment="0" applyProtection="0"/>
    <xf numFmtId="0" fontId="0" fillId="0" borderId="0">
      <alignment/>
      <protection/>
    </xf>
    <xf numFmtId="0" fontId="2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1" fillId="0" borderId="0" xfId="109" applyNumberFormat="1" applyFont="1" applyAlignment="1">
      <alignment vertical="center"/>
      <protection/>
    </xf>
    <xf numFmtId="3" fontId="1" fillId="0" borderId="0" xfId="109" applyNumberFormat="1" applyFont="1" applyAlignment="1">
      <alignment horizontal="left" vertical="center"/>
      <protection/>
    </xf>
    <xf numFmtId="3" fontId="1" fillId="0" borderId="0" xfId="109" applyNumberFormat="1" applyFont="1" applyBorder="1" applyAlignment="1">
      <alignment horizontal="centerContinuous" vertical="center"/>
      <protection/>
    </xf>
    <xf numFmtId="3" fontId="1" fillId="0" borderId="10" xfId="109" applyNumberFormat="1" applyFont="1" applyBorder="1" applyAlignment="1">
      <alignment vertical="center"/>
      <protection/>
    </xf>
    <xf numFmtId="3" fontId="1" fillId="0" borderId="0" xfId="109" applyNumberFormat="1" applyFont="1" applyAlignment="1">
      <alignment horizontal="center" vertical="center"/>
      <protection/>
    </xf>
    <xf numFmtId="3" fontId="1" fillId="42" borderId="10" xfId="109" applyNumberFormat="1" applyFont="1" applyFill="1" applyBorder="1" applyAlignment="1">
      <alignment vertical="center"/>
      <protection/>
    </xf>
    <xf numFmtId="164" fontId="2" fillId="0" borderId="11" xfId="107" applyNumberFormat="1" applyFont="1" applyFill="1" applyBorder="1" applyAlignment="1">
      <alignment horizontal="center" vertical="center" wrapText="1"/>
      <protection/>
    </xf>
    <xf numFmtId="164" fontId="26" fillId="0" borderId="11" xfId="107" applyNumberFormat="1" applyFont="1" applyFill="1" applyBorder="1" applyAlignment="1">
      <alignment horizontal="center" vertical="center" wrapText="1"/>
      <protection/>
    </xf>
    <xf numFmtId="164" fontId="2" fillId="0" borderId="12" xfId="107" applyNumberFormat="1" applyFont="1" applyFill="1" applyBorder="1" applyAlignment="1">
      <alignment horizontal="center" vertical="center" wrapText="1"/>
      <protection/>
    </xf>
    <xf numFmtId="3" fontId="1" fillId="0" borderId="13" xfId="106" applyNumberFormat="1" applyFont="1" applyFill="1" applyBorder="1" applyAlignment="1">
      <alignment vertical="center" wrapText="1"/>
      <protection/>
    </xf>
    <xf numFmtId="3" fontId="1" fillId="0" borderId="14" xfId="104" applyNumberFormat="1" applyFont="1" applyBorder="1" applyAlignment="1">
      <alignment horizontal="left" vertical="center" wrapText="1"/>
      <protection/>
    </xf>
    <xf numFmtId="164" fontId="1" fillId="0" borderId="13" xfId="111" applyNumberFormat="1" applyFont="1" applyFill="1" applyBorder="1" applyAlignment="1">
      <alignment horizontal="left" vertical="center" wrapText="1"/>
      <protection/>
    </xf>
    <xf numFmtId="164" fontId="19" fillId="0" borderId="13" xfId="111" applyNumberFormat="1" applyFont="1" applyFill="1" applyBorder="1" applyAlignment="1">
      <alignment horizontal="left" vertical="center" wrapText="1"/>
      <protection/>
    </xf>
    <xf numFmtId="164" fontId="19" fillId="0" borderId="13" xfId="104" applyNumberFormat="1" applyFont="1" applyFill="1" applyBorder="1" applyAlignment="1">
      <alignment horizontal="left" vertical="center" wrapText="1"/>
      <protection/>
    </xf>
    <xf numFmtId="164" fontId="19" fillId="0" borderId="13" xfId="106" applyNumberFormat="1" applyFont="1" applyFill="1" applyBorder="1" applyAlignment="1">
      <alignment vertical="center" wrapText="1"/>
      <protection/>
    </xf>
    <xf numFmtId="164" fontId="19" fillId="0" borderId="14" xfId="111" applyNumberFormat="1" applyFont="1" applyFill="1" applyBorder="1" applyAlignment="1">
      <alignment horizontal="left" vertical="center" wrapText="1"/>
      <protection/>
    </xf>
    <xf numFmtId="164" fontId="1" fillId="0" borderId="13" xfId="111" applyNumberFormat="1" applyFont="1" applyFill="1" applyBorder="1" applyAlignment="1">
      <alignment horizontal="left" vertical="center"/>
      <protection/>
    </xf>
    <xf numFmtId="164" fontId="1" fillId="0" borderId="13" xfId="104" applyNumberFormat="1" applyFont="1" applyFill="1" applyBorder="1" applyAlignment="1">
      <alignment horizontal="left" vertical="center" wrapText="1"/>
      <protection/>
    </xf>
    <xf numFmtId="164" fontId="1" fillId="0" borderId="13" xfId="110" applyNumberFormat="1" applyFont="1" applyFill="1" applyBorder="1" applyAlignment="1">
      <alignment horizontal="left" vertical="center" wrapText="1"/>
      <protection/>
    </xf>
    <xf numFmtId="164" fontId="1" fillId="0" borderId="13" xfId="106" applyNumberFormat="1" applyFont="1" applyFill="1" applyBorder="1" applyAlignment="1">
      <alignment vertical="center" wrapText="1"/>
      <protection/>
    </xf>
    <xf numFmtId="164" fontId="1" fillId="0" borderId="13" xfId="0" applyNumberFormat="1" applyFont="1" applyFill="1" applyBorder="1" applyAlignment="1">
      <alignment vertical="center" wrapText="1"/>
    </xf>
    <xf numFmtId="164" fontId="1" fillId="0" borderId="14" xfId="111" applyNumberFormat="1" applyFont="1" applyFill="1" applyBorder="1" applyAlignment="1">
      <alignment horizontal="left" vertical="center" wrapText="1"/>
      <protection/>
    </xf>
    <xf numFmtId="164" fontId="1" fillId="0" borderId="0" xfId="109" applyNumberFormat="1" applyFont="1" applyAlignment="1">
      <alignment vertical="center"/>
      <protection/>
    </xf>
    <xf numFmtId="164" fontId="1" fillId="0" borderId="0" xfId="109" applyNumberFormat="1" applyFont="1" applyAlignment="1">
      <alignment horizontal="left" vertical="center"/>
      <protection/>
    </xf>
    <xf numFmtId="164" fontId="1" fillId="0" borderId="0" xfId="109" applyNumberFormat="1" applyFont="1" applyBorder="1" applyAlignment="1">
      <alignment horizontal="centerContinuous" vertical="center"/>
      <protection/>
    </xf>
    <xf numFmtId="164" fontId="1" fillId="0" borderId="0" xfId="109" applyNumberFormat="1" applyFont="1" applyAlignment="1">
      <alignment horizontal="centerContinuous" vertical="center"/>
      <protection/>
    </xf>
    <xf numFmtId="164" fontId="1" fillId="0" borderId="15" xfId="109" applyNumberFormat="1" applyFont="1" applyBorder="1" applyAlignment="1">
      <alignment vertical="center"/>
      <protection/>
    </xf>
    <xf numFmtId="164" fontId="1" fillId="0" borderId="16" xfId="109" applyNumberFormat="1" applyFont="1" applyBorder="1" applyAlignment="1">
      <alignment vertical="center"/>
      <protection/>
    </xf>
    <xf numFmtId="164" fontId="1" fillId="42" borderId="16" xfId="109" applyNumberFormat="1" applyFont="1" applyFill="1" applyBorder="1" applyAlignment="1">
      <alignment vertical="center"/>
      <protection/>
    </xf>
    <xf numFmtId="164" fontId="19" fillId="0" borderId="13" xfId="106" applyNumberFormat="1" applyFont="1" applyFill="1" applyBorder="1" applyAlignment="1">
      <alignment vertical="center"/>
      <protection/>
    </xf>
    <xf numFmtId="164" fontId="19" fillId="0" borderId="13" xfId="0" applyNumberFormat="1" applyFont="1" applyFill="1" applyBorder="1" applyAlignment="1">
      <alignment horizontal="left" vertical="center" wrapText="1"/>
    </xf>
    <xf numFmtId="0" fontId="26" fillId="0" borderId="0" xfId="108" applyFont="1" applyAlignment="1">
      <alignment vertical="center"/>
      <protection/>
    </xf>
    <xf numFmtId="0" fontId="2" fillId="0" borderId="0" xfId="108" applyFont="1" applyAlignment="1">
      <alignment horizontal="center" vertical="center" wrapText="1"/>
      <protection/>
    </xf>
    <xf numFmtId="0" fontId="26" fillId="0" borderId="0" xfId="108" applyFont="1" applyAlignment="1">
      <alignment vertical="center" wrapText="1"/>
      <protection/>
    </xf>
    <xf numFmtId="3" fontId="26" fillId="0" borderId="16" xfId="108" applyNumberFormat="1" applyFont="1" applyBorder="1" applyAlignment="1">
      <alignment vertical="center"/>
      <protection/>
    </xf>
    <xf numFmtId="3" fontId="26" fillId="0" borderId="16" xfId="105" applyNumberFormat="1" applyFont="1" applyFill="1" applyBorder="1" applyAlignment="1" applyProtection="1">
      <alignment vertical="center"/>
      <protection locked="0"/>
    </xf>
    <xf numFmtId="164" fontId="26" fillId="0" borderId="13" xfId="106" applyNumberFormat="1" applyFont="1" applyFill="1" applyBorder="1" applyAlignment="1">
      <alignment vertical="center"/>
      <protection/>
    </xf>
    <xf numFmtId="164" fontId="26" fillId="0" borderId="13" xfId="104" applyNumberFormat="1" applyFont="1" applyFill="1" applyBorder="1" applyAlignment="1">
      <alignment horizontal="left" vertical="center" wrapText="1"/>
      <protection/>
    </xf>
    <xf numFmtId="164" fontId="26" fillId="0" borderId="13" xfId="0" applyNumberFormat="1" applyFont="1" applyFill="1" applyBorder="1" applyAlignment="1">
      <alignment horizontal="left" vertical="center" wrapText="1"/>
    </xf>
    <xf numFmtId="164" fontId="26" fillId="0" borderId="13" xfId="111" applyNumberFormat="1" applyFont="1" applyFill="1" applyBorder="1" applyAlignment="1">
      <alignment horizontal="left" vertical="center" wrapText="1"/>
      <protection/>
    </xf>
    <xf numFmtId="0" fontId="2" fillId="0" borderId="0" xfId="108" applyFont="1" applyAlignment="1">
      <alignment vertical="center"/>
      <protection/>
    </xf>
    <xf numFmtId="3" fontId="26" fillId="0" borderId="0" xfId="108" applyNumberFormat="1" applyFont="1" applyAlignment="1">
      <alignment vertical="center"/>
      <protection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164" fontId="26" fillId="0" borderId="11" xfId="0" applyNumberFormat="1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vertical="center"/>
    </xf>
    <xf numFmtId="164" fontId="26" fillId="0" borderId="16" xfId="0" applyNumberFormat="1" applyFont="1" applyFill="1" applyBorder="1" applyAlignment="1">
      <alignment vertical="center"/>
    </xf>
    <xf numFmtId="164" fontId="26" fillId="0" borderId="17" xfId="0" applyNumberFormat="1" applyFont="1" applyFill="1" applyBorder="1" applyAlignment="1">
      <alignment vertical="center"/>
    </xf>
    <xf numFmtId="164" fontId="2" fillId="0" borderId="18" xfId="112" applyNumberFormat="1" applyFont="1" applyFill="1" applyBorder="1" applyAlignment="1">
      <alignment vertical="center" wrapText="1"/>
      <protection/>
    </xf>
    <xf numFmtId="164" fontId="2" fillId="0" borderId="19" xfId="0" applyNumberFormat="1" applyFont="1" applyFill="1" applyBorder="1" applyAlignment="1">
      <alignment vertical="center"/>
    </xf>
    <xf numFmtId="3" fontId="26" fillId="0" borderId="20" xfId="105" applyNumberFormat="1" applyFont="1" applyFill="1" applyBorder="1" applyAlignment="1" applyProtection="1">
      <alignment vertical="center"/>
      <protection locked="0"/>
    </xf>
    <xf numFmtId="3" fontId="26" fillId="0" borderId="20" xfId="108" applyNumberFormat="1" applyFont="1" applyBorder="1" applyAlignment="1">
      <alignment vertical="center"/>
      <protection/>
    </xf>
    <xf numFmtId="164" fontId="26" fillId="0" borderId="21" xfId="104" applyNumberFormat="1" applyFont="1" applyFill="1" applyBorder="1" applyAlignment="1">
      <alignment horizontal="left" vertical="center" wrapText="1"/>
      <protection/>
    </xf>
    <xf numFmtId="3" fontId="26" fillId="0" borderId="11" xfId="108" applyNumberFormat="1" applyFont="1" applyBorder="1" applyAlignment="1">
      <alignment vertical="center"/>
      <protection/>
    </xf>
    <xf numFmtId="3" fontId="26" fillId="0" borderId="11" xfId="105" applyNumberFormat="1" applyFont="1" applyFill="1" applyBorder="1" applyAlignment="1" applyProtection="1">
      <alignment vertical="center"/>
      <protection locked="0"/>
    </xf>
    <xf numFmtId="3" fontId="19" fillId="0" borderId="14" xfId="104" applyNumberFormat="1" applyFont="1" applyBorder="1" applyAlignment="1">
      <alignment horizontal="left" vertical="center" wrapText="1"/>
      <protection/>
    </xf>
    <xf numFmtId="0" fontId="26" fillId="0" borderId="0" xfId="108" applyFont="1" applyAlignment="1">
      <alignment horizontal="right" vertical="center"/>
      <protection/>
    </xf>
    <xf numFmtId="0" fontId="26" fillId="0" borderId="12" xfId="108" applyFont="1" applyBorder="1" applyAlignment="1">
      <alignment vertical="center"/>
      <protection/>
    </xf>
    <xf numFmtId="164" fontId="26" fillId="0" borderId="22" xfId="0" applyNumberFormat="1" applyFont="1" applyFill="1" applyBorder="1" applyAlignment="1">
      <alignment vertical="center" wrapText="1"/>
    </xf>
    <xf numFmtId="0" fontId="26" fillId="0" borderId="23" xfId="108" applyFont="1" applyBorder="1" applyAlignment="1">
      <alignment vertical="center"/>
      <protection/>
    </xf>
    <xf numFmtId="3" fontId="26" fillId="0" borderId="13" xfId="104" applyNumberFormat="1" applyFont="1" applyBorder="1" applyAlignment="1">
      <alignment horizontal="left" vertical="center" wrapText="1"/>
      <protection/>
    </xf>
    <xf numFmtId="0" fontId="26" fillId="0" borderId="24" xfId="108" applyFont="1" applyBorder="1" applyAlignment="1">
      <alignment vertical="center"/>
      <protection/>
    </xf>
    <xf numFmtId="164" fontId="26" fillId="0" borderId="13" xfId="110" applyNumberFormat="1" applyFont="1" applyFill="1" applyBorder="1" applyAlignment="1">
      <alignment horizontal="left" vertical="center" wrapText="1"/>
      <protection/>
    </xf>
    <xf numFmtId="0" fontId="2" fillId="0" borderId="18" xfId="108" applyFont="1" applyBorder="1" applyAlignment="1">
      <alignment horizontal="left" vertical="center"/>
      <protection/>
    </xf>
    <xf numFmtId="3" fontId="2" fillId="0" borderId="19" xfId="108" applyNumberFormat="1" applyFont="1" applyBorder="1" applyAlignment="1">
      <alignment vertical="center"/>
      <protection/>
    </xf>
    <xf numFmtId="3" fontId="2" fillId="0" borderId="25" xfId="108" applyNumberFormat="1" applyFont="1" applyBorder="1" applyAlignment="1">
      <alignment vertical="center"/>
      <protection/>
    </xf>
    <xf numFmtId="0" fontId="2" fillId="0" borderId="11" xfId="108" applyFont="1" applyBorder="1" applyAlignment="1">
      <alignment horizontal="center" vertical="center" wrapText="1"/>
      <protection/>
    </xf>
    <xf numFmtId="0" fontId="2" fillId="0" borderId="12" xfId="108" applyFont="1" applyBorder="1" applyAlignment="1">
      <alignment horizontal="center" vertical="center" wrapText="1"/>
      <protection/>
    </xf>
    <xf numFmtId="164" fontId="2" fillId="0" borderId="26" xfId="107" applyNumberFormat="1" applyFont="1" applyFill="1" applyBorder="1" applyAlignment="1">
      <alignment horizontal="center" vertical="center" wrapText="1"/>
      <protection/>
    </xf>
    <xf numFmtId="164" fontId="26" fillId="0" borderId="26" xfId="107" applyNumberFormat="1" applyFont="1" applyFill="1" applyBorder="1" applyAlignment="1">
      <alignment horizontal="center" vertical="center" wrapText="1"/>
      <protection/>
    </xf>
    <xf numFmtId="164" fontId="2" fillId="0" borderId="27" xfId="107" applyNumberFormat="1" applyFont="1" applyFill="1" applyBorder="1" applyAlignment="1">
      <alignment vertical="center" wrapText="1"/>
      <protection/>
    </xf>
    <xf numFmtId="164" fontId="2" fillId="0" borderId="28" xfId="107" applyNumberFormat="1" applyFont="1" applyFill="1" applyBorder="1" applyAlignment="1">
      <alignment vertical="center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left" vertical="center" wrapText="1"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 vertical="center" wrapText="1"/>
    </xf>
    <xf numFmtId="164" fontId="26" fillId="0" borderId="26" xfId="0" applyNumberFormat="1" applyFont="1" applyFill="1" applyBorder="1" applyAlignment="1">
      <alignment vertical="center"/>
    </xf>
    <xf numFmtId="164" fontId="2" fillId="0" borderId="29" xfId="107" applyNumberFormat="1" applyFont="1" applyFill="1" applyBorder="1" applyAlignment="1">
      <alignment horizontal="center" vertical="center" wrapText="1"/>
      <protection/>
    </xf>
    <xf numFmtId="164" fontId="2" fillId="0" borderId="30" xfId="107" applyNumberFormat="1" applyFont="1" applyFill="1" applyBorder="1" applyAlignment="1">
      <alignment horizontal="center" vertical="center" wrapText="1"/>
      <protection/>
    </xf>
    <xf numFmtId="164" fontId="26" fillId="0" borderId="31" xfId="0" applyNumberFormat="1" applyFont="1" applyFill="1" applyBorder="1" applyAlignment="1">
      <alignment vertical="center"/>
    </xf>
    <xf numFmtId="164" fontId="26" fillId="0" borderId="32" xfId="0" applyNumberFormat="1" applyFont="1" applyFill="1" applyBorder="1" applyAlignment="1">
      <alignment vertical="center"/>
    </xf>
    <xf numFmtId="164" fontId="26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21" xfId="107" applyNumberFormat="1" applyFont="1" applyFill="1" applyBorder="1" applyAlignment="1">
      <alignment horizontal="center" vertical="center" wrapText="1"/>
      <protection/>
    </xf>
    <xf numFmtId="3" fontId="2" fillId="0" borderId="22" xfId="107" applyNumberFormat="1" applyFont="1" applyFill="1" applyBorder="1" applyAlignment="1">
      <alignment horizontal="right" vertical="center" wrapText="1"/>
      <protection/>
    </xf>
    <xf numFmtId="3" fontId="2" fillId="0" borderId="20" xfId="107" applyNumberFormat="1" applyFont="1" applyFill="1" applyBorder="1" applyAlignment="1">
      <alignment horizontal="right" vertical="center" wrapText="1"/>
      <protection/>
    </xf>
    <xf numFmtId="3" fontId="26" fillId="0" borderId="20" xfId="107" applyNumberFormat="1" applyFont="1" applyFill="1" applyBorder="1" applyAlignment="1">
      <alignment horizontal="right" vertical="center" wrapText="1"/>
      <protection/>
    </xf>
    <xf numFmtId="3" fontId="2" fillId="0" borderId="23" xfId="107" applyNumberFormat="1" applyFont="1" applyFill="1" applyBorder="1" applyAlignment="1">
      <alignment horizontal="right" vertical="center" wrapText="1"/>
      <protection/>
    </xf>
    <xf numFmtId="3" fontId="26" fillId="0" borderId="23" xfId="107" applyNumberFormat="1" applyFont="1" applyFill="1" applyBorder="1" applyAlignment="1">
      <alignment horizontal="right" vertical="center" wrapText="1"/>
      <protection/>
    </xf>
    <xf numFmtId="3" fontId="26" fillId="0" borderId="20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horizontal="right" vertical="center"/>
    </xf>
    <xf numFmtId="3" fontId="26" fillId="0" borderId="16" xfId="107" applyNumberFormat="1" applyFont="1" applyFill="1" applyBorder="1" applyAlignment="1">
      <alignment horizontal="right" vertical="center" wrapText="1"/>
      <protection/>
    </xf>
    <xf numFmtId="3" fontId="26" fillId="0" borderId="24" xfId="107" applyNumberFormat="1" applyFont="1" applyFill="1" applyBorder="1" applyAlignment="1">
      <alignment horizontal="right" vertical="center" wrapText="1"/>
      <protection/>
    </xf>
    <xf numFmtId="3" fontId="2" fillId="0" borderId="16" xfId="112" applyNumberFormat="1" applyFont="1" applyFill="1" applyBorder="1" applyAlignment="1">
      <alignment horizontal="right" vertical="center"/>
      <protection/>
    </xf>
    <xf numFmtId="3" fontId="2" fillId="0" borderId="16" xfId="0" applyNumberFormat="1" applyFont="1" applyFill="1" applyBorder="1" applyAlignment="1">
      <alignment horizontal="right" vertical="center"/>
    </xf>
    <xf numFmtId="3" fontId="26" fillId="0" borderId="16" xfId="112" applyNumberFormat="1" applyFont="1" applyFill="1" applyBorder="1" applyAlignment="1">
      <alignment horizontal="right" vertical="center"/>
      <protection/>
    </xf>
    <xf numFmtId="3" fontId="26" fillId="0" borderId="21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164" fontId="1" fillId="0" borderId="20" xfId="109" applyNumberFormat="1" applyFont="1" applyBorder="1" applyAlignment="1">
      <alignment vertical="center"/>
      <protection/>
    </xf>
    <xf numFmtId="3" fontId="3" fillId="0" borderId="35" xfId="104" applyNumberFormat="1" applyFont="1" applyBorder="1" applyAlignment="1">
      <alignment horizontal="left" vertical="center" wrapText="1"/>
      <protection/>
    </xf>
    <xf numFmtId="164" fontId="3" fillId="0" borderId="36" xfId="109" applyNumberFormat="1" applyFont="1" applyBorder="1" applyAlignment="1">
      <alignment vertical="center"/>
      <protection/>
    </xf>
    <xf numFmtId="3" fontId="3" fillId="0" borderId="37" xfId="109" applyNumberFormat="1" applyFont="1" applyBorder="1" applyAlignment="1">
      <alignment vertical="center"/>
      <protection/>
    </xf>
    <xf numFmtId="164" fontId="1" fillId="0" borderId="21" xfId="104" applyNumberFormat="1" applyFont="1" applyFill="1" applyBorder="1" applyAlignment="1">
      <alignment horizontal="left" vertical="center" wrapText="1"/>
      <protection/>
    </xf>
    <xf numFmtId="164" fontId="1" fillId="42" borderId="11" xfId="109" applyNumberFormat="1" applyFont="1" applyFill="1" applyBorder="1" applyAlignment="1">
      <alignment vertical="center"/>
      <protection/>
    </xf>
    <xf numFmtId="3" fontId="1" fillId="42" borderId="38" xfId="109" applyNumberFormat="1" applyFont="1" applyFill="1" applyBorder="1" applyAlignment="1">
      <alignment vertical="center"/>
      <protection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109" applyNumberFormat="1" applyFont="1" applyBorder="1" applyAlignment="1">
      <alignment horizontal="center" vertical="center"/>
      <protection/>
    </xf>
    <xf numFmtId="164" fontId="2" fillId="0" borderId="12" xfId="109" applyNumberFormat="1" applyFont="1" applyBorder="1" applyAlignment="1">
      <alignment horizontal="center" vertical="center"/>
      <protection/>
    </xf>
    <xf numFmtId="0" fontId="2" fillId="0" borderId="0" xfId="108" applyFont="1" applyAlignment="1">
      <alignment horizontal="center" vertical="center" wrapText="1"/>
      <protection/>
    </xf>
    <xf numFmtId="0" fontId="2" fillId="0" borderId="20" xfId="108" applyFont="1" applyBorder="1" applyAlignment="1">
      <alignment horizontal="center" vertical="center" wrapText="1"/>
      <protection/>
    </xf>
    <xf numFmtId="0" fontId="2" fillId="0" borderId="23" xfId="108" applyFont="1" applyBorder="1" applyAlignment="1">
      <alignment horizontal="center" vertical="center" wrapText="1"/>
      <protection/>
    </xf>
    <xf numFmtId="0" fontId="2" fillId="0" borderId="22" xfId="108" applyFont="1" applyBorder="1" applyAlignment="1">
      <alignment horizontal="center" vertical="center" wrapText="1"/>
      <protection/>
    </xf>
    <xf numFmtId="0" fontId="2" fillId="0" borderId="21" xfId="108" applyFont="1" applyBorder="1" applyAlignment="1">
      <alignment horizontal="center" vertical="center" wrapText="1"/>
      <protection/>
    </xf>
    <xf numFmtId="164" fontId="2" fillId="0" borderId="39" xfId="109" applyNumberFormat="1" applyFont="1" applyBorder="1" applyAlignment="1">
      <alignment horizontal="center" vertical="center"/>
      <protection/>
    </xf>
    <xf numFmtId="164" fontId="2" fillId="0" borderId="40" xfId="109" applyNumberFormat="1" applyFont="1" applyBorder="1" applyAlignment="1">
      <alignment horizontal="center" vertical="center"/>
      <protection/>
    </xf>
    <xf numFmtId="164" fontId="2" fillId="0" borderId="41" xfId="109" applyNumberFormat="1" applyFont="1" applyBorder="1" applyAlignment="1">
      <alignment horizontal="center" vertical="center"/>
      <protection/>
    </xf>
    <xf numFmtId="164" fontId="1" fillId="0" borderId="0" xfId="109" applyNumberFormat="1" applyFont="1" applyAlignment="1">
      <alignment horizontal="right" vertical="center"/>
      <protection/>
    </xf>
    <xf numFmtId="3" fontId="3" fillId="0" borderId="0" xfId="109" applyNumberFormat="1" applyFont="1" applyAlignment="1">
      <alignment horizontal="center" vertical="center"/>
      <protection/>
    </xf>
    <xf numFmtId="3" fontId="2" fillId="0" borderId="22" xfId="109" applyNumberFormat="1" applyFont="1" applyBorder="1" applyAlignment="1">
      <alignment horizontal="center" vertical="center"/>
      <protection/>
    </xf>
    <xf numFmtId="3" fontId="2" fillId="0" borderId="21" xfId="109" applyNumberFormat="1" applyFont="1" applyBorder="1" applyAlignment="1">
      <alignment horizontal="center" vertical="center"/>
      <protection/>
    </xf>
    <xf numFmtId="164" fontId="26" fillId="0" borderId="0" xfId="0" applyNumberFormat="1" applyFont="1" applyFill="1" applyAlignment="1">
      <alignment horizontal="right" vertical="center"/>
    </xf>
    <xf numFmtId="164" fontId="2" fillId="0" borderId="22" xfId="112" applyNumberFormat="1" applyFont="1" applyFill="1" applyBorder="1" applyAlignment="1">
      <alignment horizontal="center" vertical="center"/>
      <protection/>
    </xf>
    <xf numFmtId="164" fontId="2" fillId="0" borderId="42" xfId="112" applyNumberFormat="1" applyFont="1" applyFill="1" applyBorder="1" applyAlignment="1">
      <alignment horizontal="center" vertical="center"/>
      <protection/>
    </xf>
    <xf numFmtId="164" fontId="2" fillId="0" borderId="21" xfId="112" applyNumberFormat="1" applyFont="1" applyFill="1" applyBorder="1" applyAlignment="1">
      <alignment horizontal="center" vertical="center"/>
      <protection/>
    </xf>
    <xf numFmtId="164" fontId="2" fillId="0" borderId="22" xfId="107" applyNumberFormat="1" applyFont="1" applyFill="1" applyBorder="1" applyAlignment="1">
      <alignment horizontal="center" vertical="center" wrapText="1"/>
      <protection/>
    </xf>
    <xf numFmtId="164" fontId="2" fillId="0" borderId="20" xfId="107" applyNumberFormat="1" applyFont="1" applyFill="1" applyBorder="1" applyAlignment="1">
      <alignment horizontal="center" vertical="center" wrapText="1"/>
      <protection/>
    </xf>
    <xf numFmtId="164" fontId="2" fillId="0" borderId="23" xfId="107" applyNumberFormat="1" applyFont="1" applyFill="1" applyBorder="1" applyAlignment="1">
      <alignment horizontal="center" vertical="center" wrapText="1"/>
      <protection/>
    </xf>
    <xf numFmtId="164" fontId="2" fillId="0" borderId="13" xfId="107" applyNumberFormat="1" applyFont="1" applyFill="1" applyBorder="1" applyAlignment="1">
      <alignment horizontal="center" vertical="center" wrapText="1"/>
      <protection/>
    </xf>
    <xf numFmtId="164" fontId="2" fillId="0" borderId="16" xfId="107" applyNumberFormat="1" applyFont="1" applyFill="1" applyBorder="1" applyAlignment="1">
      <alignment horizontal="center" vertical="center" wrapText="1"/>
      <protection/>
    </xf>
    <xf numFmtId="164" fontId="2" fillId="0" borderId="24" xfId="107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/>
    </xf>
  </cellXfs>
  <cellStyles count="11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3 2" xfId="72"/>
    <cellStyle name="Ezres 3 3" xfId="73"/>
    <cellStyle name="Ezres 3_2009. évi beszámoló mellékletei 04.14" xfId="74"/>
    <cellStyle name="Figyelmeztetés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ivatkozott cella" xfId="82"/>
    <cellStyle name="Input" xfId="83"/>
    <cellStyle name="Jegyzet" xfId="84"/>
    <cellStyle name="Jelölőszín (1)" xfId="85"/>
    <cellStyle name="Jelölőszín (2)" xfId="86"/>
    <cellStyle name="Jelölőszín (3)" xfId="87"/>
    <cellStyle name="Jelölőszín (4)" xfId="88"/>
    <cellStyle name="Jelölőszín (5)" xfId="89"/>
    <cellStyle name="Jelölőszín (6)" xfId="90"/>
    <cellStyle name="Jó" xfId="91"/>
    <cellStyle name="Kimenet" xfId="92"/>
    <cellStyle name="Linked Cell" xfId="93"/>
    <cellStyle name="Magyarázó szöveg" xfId="94"/>
    <cellStyle name="Followed Hyperlink" xfId="95"/>
    <cellStyle name="Neutral" xfId="96"/>
    <cellStyle name="Normál 2" xfId="97"/>
    <cellStyle name="Normál 2 2" xfId="98"/>
    <cellStyle name="Normál 2 2 2" xfId="99"/>
    <cellStyle name="Normál 2 2_2009. évi beszámoló mellékletei 04.14" xfId="100"/>
    <cellStyle name="Normál 2 3" xfId="101"/>
    <cellStyle name="Normál 2_2009 évi koncepcióhoz mellékletek függelék " xfId="102"/>
    <cellStyle name="Normál 3" xfId="103"/>
    <cellStyle name="Normál_2002 januári KGy.mellékletek" xfId="104"/>
    <cellStyle name="Normál_2003-ra élelmezési táblák tervezete" xfId="105"/>
    <cellStyle name="Normál_Intézm.műk.és szintrehozási szint" xfId="106"/>
    <cellStyle name="Normál_Intézményi tervegyeztetés 2007 01 8 13 (KITÖLTÖTT)kj korr" xfId="107"/>
    <cellStyle name="Normál_Költségvetési rendelet Niki táblák" xfId="108"/>
    <cellStyle name="Normál_Kötött áll.hzj. int.bontás 2002" xfId="109"/>
    <cellStyle name="Normál_Módosítás 12.14" xfId="110"/>
    <cellStyle name="Normál_összesítő intézményeknek Niki munkaanyag" xfId="111"/>
    <cellStyle name="Normál_Üres állás gyűjtó 2007" xfId="112"/>
    <cellStyle name="Note" xfId="113"/>
    <cellStyle name="Output" xfId="114"/>
    <cellStyle name="Összesen" xfId="115"/>
    <cellStyle name="Currency" xfId="116"/>
    <cellStyle name="Currency [0]" xfId="117"/>
    <cellStyle name="Rossz" xfId="118"/>
    <cellStyle name="Semleges" xfId="119"/>
    <cellStyle name="Stílus 1" xfId="120"/>
    <cellStyle name="Számítás" xfId="121"/>
    <cellStyle name="Percent" xfId="122"/>
    <cellStyle name="Title" xfId="123"/>
    <cellStyle name="Total" xfId="124"/>
    <cellStyle name="Warning Tex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VIP\T&#243;thHE2002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Besz&#225;mol&#243;\2009\&#201;ves\Besz&#225;mol&#243;%20t&#225;bl&#225;k\Documents%20and%20Settings\kadarr.KADARRPC\Local%20Settings\Temporary%20Internet%20Files\Content.IE5\WJBJMWTX\M&#369;szaki%20Igazgat&#243;s&#225;g%20adatlapja%202010.%20&#233;vre%20pr&#243;b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34"/>
  <sheetViews>
    <sheetView zoomScale="80" zoomScaleNormal="80" workbookViewId="0" topLeftCell="A1">
      <selection activeCell="A3" sqref="A3:O3"/>
    </sheetView>
  </sheetViews>
  <sheetFormatPr defaultColWidth="9.140625" defaultRowHeight="12.75"/>
  <cols>
    <col min="1" max="1" width="47.140625" style="32" customWidth="1"/>
    <col min="2" max="3" width="10.8515625" style="32" customWidth="1"/>
    <col min="4" max="5" width="10.00390625" style="32" customWidth="1"/>
    <col min="6" max="7" width="10.421875" style="32" customWidth="1"/>
    <col min="8" max="11" width="10.00390625" style="32" customWidth="1"/>
    <col min="12" max="13" width="11.00390625" style="32" customWidth="1"/>
    <col min="14" max="14" width="10.00390625" style="32" customWidth="1"/>
    <col min="15" max="16384" width="9.140625" style="32" customWidth="1"/>
  </cols>
  <sheetData>
    <row r="1" ht="15">
      <c r="O1" s="57" t="s">
        <v>91</v>
      </c>
    </row>
    <row r="2" spans="1:15" ht="1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0.25" customHeight="1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20.2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57" t="s">
        <v>90</v>
      </c>
    </row>
    <row r="5" spans="1:15" ht="45.75" customHeight="1">
      <c r="A5" s="118" t="s">
        <v>18</v>
      </c>
      <c r="B5" s="116" t="s">
        <v>22</v>
      </c>
      <c r="C5" s="116"/>
      <c r="D5" s="116" t="s">
        <v>23</v>
      </c>
      <c r="E5" s="116"/>
      <c r="F5" s="116" t="s">
        <v>24</v>
      </c>
      <c r="G5" s="116"/>
      <c r="H5" s="116" t="s">
        <v>25</v>
      </c>
      <c r="I5" s="116"/>
      <c r="J5" s="116" t="s">
        <v>26</v>
      </c>
      <c r="K5" s="116"/>
      <c r="L5" s="116" t="s">
        <v>27</v>
      </c>
      <c r="M5" s="116"/>
      <c r="N5" s="116" t="s">
        <v>28</v>
      </c>
      <c r="O5" s="117"/>
    </row>
    <row r="6" spans="1:15" ht="45.75" customHeight="1">
      <c r="A6" s="119"/>
      <c r="B6" s="67" t="s">
        <v>52</v>
      </c>
      <c r="C6" s="67" t="s">
        <v>53</v>
      </c>
      <c r="D6" s="67" t="s">
        <v>52</v>
      </c>
      <c r="E6" s="67" t="s">
        <v>53</v>
      </c>
      <c r="F6" s="67" t="s">
        <v>52</v>
      </c>
      <c r="G6" s="67" t="s">
        <v>53</v>
      </c>
      <c r="H6" s="67" t="s">
        <v>52</v>
      </c>
      <c r="I6" s="67" t="s">
        <v>53</v>
      </c>
      <c r="J6" s="67" t="s">
        <v>52</v>
      </c>
      <c r="K6" s="67" t="s">
        <v>53</v>
      </c>
      <c r="L6" s="67" t="s">
        <v>52</v>
      </c>
      <c r="M6" s="67" t="s">
        <v>53</v>
      </c>
      <c r="N6" s="67" t="s">
        <v>52</v>
      </c>
      <c r="O6" s="68" t="s">
        <v>53</v>
      </c>
    </row>
    <row r="7" spans="1:15" ht="30" customHeight="1">
      <c r="A7" s="59" t="s">
        <v>19</v>
      </c>
      <c r="B7" s="51">
        <v>95000</v>
      </c>
      <c r="C7" s="51">
        <v>93502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60"/>
    </row>
    <row r="8" spans="1:15" ht="48" customHeight="1">
      <c r="A8" s="61" t="s">
        <v>47</v>
      </c>
      <c r="B8" s="35"/>
      <c r="C8" s="35"/>
      <c r="D8" s="36">
        <v>392632</v>
      </c>
      <c r="E8" s="36">
        <v>398303</v>
      </c>
      <c r="F8" s="36">
        <v>392632</v>
      </c>
      <c r="G8" s="36">
        <v>398687</v>
      </c>
      <c r="H8" s="36">
        <v>392632</v>
      </c>
      <c r="I8" s="36">
        <v>398338</v>
      </c>
      <c r="J8" s="35"/>
      <c r="K8" s="35"/>
      <c r="L8" s="35"/>
      <c r="M8" s="35"/>
      <c r="N8" s="35"/>
      <c r="O8" s="62"/>
    </row>
    <row r="9" spans="1:15" ht="27" customHeight="1">
      <c r="A9" s="40" t="s">
        <v>33</v>
      </c>
      <c r="B9" s="35"/>
      <c r="C9" s="35"/>
      <c r="D9" s="35"/>
      <c r="E9" s="35"/>
      <c r="F9" s="36">
        <v>72058</v>
      </c>
      <c r="G9" s="36">
        <v>75412</v>
      </c>
      <c r="H9" s="36">
        <v>38249</v>
      </c>
      <c r="I9" s="36">
        <v>38105</v>
      </c>
      <c r="J9" s="35"/>
      <c r="K9" s="35"/>
      <c r="L9" s="35"/>
      <c r="M9" s="35"/>
      <c r="N9" s="35"/>
      <c r="O9" s="62"/>
    </row>
    <row r="10" spans="1:15" ht="27" customHeight="1">
      <c r="A10" s="37" t="s">
        <v>29</v>
      </c>
      <c r="B10" s="35"/>
      <c r="C10" s="35"/>
      <c r="D10" s="35"/>
      <c r="E10" s="35"/>
      <c r="F10" s="36">
        <v>73260</v>
      </c>
      <c r="G10" s="36">
        <v>76047</v>
      </c>
      <c r="H10" s="36">
        <v>34225</v>
      </c>
      <c r="I10" s="36">
        <v>40944</v>
      </c>
      <c r="J10" s="35"/>
      <c r="K10" s="35"/>
      <c r="L10" s="35"/>
      <c r="M10" s="35"/>
      <c r="N10" s="35"/>
      <c r="O10" s="62"/>
    </row>
    <row r="11" spans="1:15" ht="27" customHeight="1">
      <c r="A11" s="38" t="s">
        <v>10</v>
      </c>
      <c r="B11" s="36"/>
      <c r="C11" s="36"/>
      <c r="D11" s="35"/>
      <c r="E11" s="35"/>
      <c r="F11" s="36">
        <v>61628</v>
      </c>
      <c r="G11" s="36">
        <v>63244</v>
      </c>
      <c r="H11" s="36">
        <v>33167</v>
      </c>
      <c r="I11" s="36">
        <v>32514</v>
      </c>
      <c r="J11" s="35"/>
      <c r="K11" s="35"/>
      <c r="L11" s="35"/>
      <c r="M11" s="35"/>
      <c r="N11" s="35"/>
      <c r="O11" s="62"/>
    </row>
    <row r="12" spans="1:15" ht="27" customHeight="1">
      <c r="A12" s="38" t="s">
        <v>11</v>
      </c>
      <c r="B12" s="35"/>
      <c r="C12" s="35"/>
      <c r="D12" s="35">
        <v>17636</v>
      </c>
      <c r="E12" s="35">
        <v>19027</v>
      </c>
      <c r="F12" s="36">
        <v>66114</v>
      </c>
      <c r="G12" s="36">
        <v>63525</v>
      </c>
      <c r="H12" s="36">
        <v>21355</v>
      </c>
      <c r="I12" s="36">
        <v>21970</v>
      </c>
      <c r="J12" s="35"/>
      <c r="K12" s="35"/>
      <c r="L12" s="35"/>
      <c r="M12" s="35"/>
      <c r="N12" s="35"/>
      <c r="O12" s="62"/>
    </row>
    <row r="13" spans="1:15" ht="27" customHeight="1">
      <c r="A13" s="39" t="s">
        <v>43</v>
      </c>
      <c r="B13" s="35"/>
      <c r="C13" s="35"/>
      <c r="D13" s="35"/>
      <c r="E13" s="35"/>
      <c r="F13" s="36">
        <v>49950</v>
      </c>
      <c r="G13" s="36">
        <v>52956</v>
      </c>
      <c r="H13" s="36">
        <v>27750</v>
      </c>
      <c r="I13" s="36">
        <v>32061</v>
      </c>
      <c r="J13" s="35"/>
      <c r="K13" s="35"/>
      <c r="L13" s="35"/>
      <c r="M13" s="35"/>
      <c r="N13" s="35"/>
      <c r="O13" s="62"/>
    </row>
    <row r="14" spans="1:15" ht="27" customHeight="1">
      <c r="A14" s="38" t="s">
        <v>12</v>
      </c>
      <c r="B14" s="35"/>
      <c r="C14" s="35"/>
      <c r="D14" s="36">
        <v>24975</v>
      </c>
      <c r="E14" s="36">
        <v>24813</v>
      </c>
      <c r="F14" s="36">
        <v>30895</v>
      </c>
      <c r="G14" s="36">
        <v>27436</v>
      </c>
      <c r="H14" s="36">
        <v>30895</v>
      </c>
      <c r="I14" s="36">
        <v>26868</v>
      </c>
      <c r="J14" s="35"/>
      <c r="K14" s="35"/>
      <c r="L14" s="35"/>
      <c r="M14" s="35"/>
      <c r="N14" s="35"/>
      <c r="O14" s="62"/>
    </row>
    <row r="15" spans="1:15" ht="27" customHeight="1">
      <c r="A15" s="38" t="s">
        <v>44</v>
      </c>
      <c r="B15" s="35"/>
      <c r="C15" s="35"/>
      <c r="D15" s="35"/>
      <c r="E15" s="35"/>
      <c r="F15" s="36">
        <v>56611</v>
      </c>
      <c r="G15" s="36">
        <v>60299</v>
      </c>
      <c r="H15" s="36">
        <v>25808</v>
      </c>
      <c r="I15" s="36">
        <v>29650</v>
      </c>
      <c r="J15" s="35"/>
      <c r="K15" s="35"/>
      <c r="L15" s="35"/>
      <c r="M15" s="35"/>
      <c r="N15" s="35"/>
      <c r="O15" s="62"/>
    </row>
    <row r="16" spans="1:15" ht="29.25" customHeight="1">
      <c r="A16" s="40" t="s">
        <v>35</v>
      </c>
      <c r="B16" s="35"/>
      <c r="C16" s="35"/>
      <c r="D16" s="35"/>
      <c r="E16" s="35"/>
      <c r="F16" s="36">
        <v>99400</v>
      </c>
      <c r="G16" s="36">
        <v>98145</v>
      </c>
      <c r="H16" s="36">
        <v>60058</v>
      </c>
      <c r="I16" s="36">
        <v>61312</v>
      </c>
      <c r="J16" s="35"/>
      <c r="K16" s="35"/>
      <c r="L16" s="35"/>
      <c r="M16" s="35"/>
      <c r="N16" s="35"/>
      <c r="O16" s="62"/>
    </row>
    <row r="17" spans="1:15" ht="46.5" customHeight="1">
      <c r="A17" s="40" t="s">
        <v>48</v>
      </c>
      <c r="B17" s="35"/>
      <c r="C17" s="35"/>
      <c r="D17" s="35"/>
      <c r="E17" s="35"/>
      <c r="F17" s="36">
        <v>24680</v>
      </c>
      <c r="G17" s="36">
        <v>24156</v>
      </c>
      <c r="H17" s="35"/>
      <c r="I17" s="35"/>
      <c r="J17" s="35"/>
      <c r="K17" s="35"/>
      <c r="L17" s="35"/>
      <c r="M17" s="35"/>
      <c r="N17" s="35"/>
      <c r="O17" s="62"/>
    </row>
    <row r="18" spans="1:15" ht="29.25" customHeight="1">
      <c r="A18" s="40" t="s">
        <v>30</v>
      </c>
      <c r="B18" s="35"/>
      <c r="C18" s="35"/>
      <c r="D18" s="36">
        <v>27750</v>
      </c>
      <c r="E18" s="36">
        <v>25351</v>
      </c>
      <c r="F18" s="36">
        <v>132870</v>
      </c>
      <c r="G18" s="36">
        <v>123807</v>
      </c>
      <c r="H18" s="36">
        <v>76960</v>
      </c>
      <c r="I18" s="36">
        <v>74174</v>
      </c>
      <c r="J18" s="35"/>
      <c r="K18" s="35"/>
      <c r="L18" s="35"/>
      <c r="M18" s="35"/>
      <c r="N18" s="35"/>
      <c r="O18" s="62"/>
    </row>
    <row r="19" spans="1:15" ht="27" customHeight="1">
      <c r="A19" s="38" t="s">
        <v>13</v>
      </c>
      <c r="B19" s="35"/>
      <c r="C19" s="35"/>
      <c r="D19" s="36">
        <v>30000</v>
      </c>
      <c r="E19" s="36">
        <v>33395</v>
      </c>
      <c r="F19" s="36">
        <v>100000</v>
      </c>
      <c r="G19" s="36">
        <v>102477</v>
      </c>
      <c r="H19" s="36">
        <v>60000</v>
      </c>
      <c r="I19" s="36">
        <v>61130</v>
      </c>
      <c r="J19" s="35"/>
      <c r="K19" s="35"/>
      <c r="L19" s="35"/>
      <c r="M19" s="35"/>
      <c r="N19" s="35"/>
      <c r="O19" s="62"/>
    </row>
    <row r="20" spans="1:15" ht="27" customHeight="1">
      <c r="A20" s="38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v>46900</v>
      </c>
      <c r="M20" s="36">
        <v>49700</v>
      </c>
      <c r="N20" s="35"/>
      <c r="O20" s="62"/>
    </row>
    <row r="21" spans="1:15" ht="27" customHeight="1">
      <c r="A21" s="38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v>29294</v>
      </c>
      <c r="M21" s="36">
        <v>28477</v>
      </c>
      <c r="N21" s="35"/>
      <c r="O21" s="62"/>
    </row>
    <row r="22" spans="1:15" ht="27" customHeight="1">
      <c r="A22" s="40" t="s">
        <v>31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v>57350</v>
      </c>
      <c r="M22" s="36">
        <v>50397</v>
      </c>
      <c r="N22" s="35"/>
      <c r="O22" s="62"/>
    </row>
    <row r="23" spans="1:15" ht="27" customHeight="1">
      <c r="A23" s="40" t="s">
        <v>37</v>
      </c>
      <c r="B23" s="35"/>
      <c r="C23" s="35"/>
      <c r="D23" s="35"/>
      <c r="E23" s="35">
        <v>66</v>
      </c>
      <c r="F23" s="36">
        <v>4971</v>
      </c>
      <c r="G23" s="36">
        <v>5256</v>
      </c>
      <c r="H23" s="36"/>
      <c r="I23" s="36">
        <v>66</v>
      </c>
      <c r="J23" s="35"/>
      <c r="K23" s="35"/>
      <c r="L23" s="36">
        <v>36164</v>
      </c>
      <c r="M23" s="36">
        <v>36144</v>
      </c>
      <c r="N23" s="35"/>
      <c r="O23" s="62"/>
    </row>
    <row r="24" spans="1:15" ht="30.75" customHeight="1">
      <c r="A24" s="63" t="s">
        <v>49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v>68450</v>
      </c>
      <c r="M24" s="36">
        <v>69900</v>
      </c>
      <c r="N24" s="35"/>
      <c r="O24" s="62"/>
    </row>
    <row r="25" spans="1:15" ht="27" customHeight="1">
      <c r="A25" s="63" t="s">
        <v>50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>
        <v>40000</v>
      </c>
      <c r="M25" s="36">
        <v>43134</v>
      </c>
      <c r="N25" s="35"/>
      <c r="O25" s="62"/>
    </row>
    <row r="26" spans="1:15" ht="27" customHeight="1">
      <c r="A26" s="53" t="s">
        <v>16</v>
      </c>
      <c r="B26" s="54"/>
      <c r="C26" s="54"/>
      <c r="D26" s="54"/>
      <c r="E26" s="54"/>
      <c r="F26" s="54"/>
      <c r="G26" s="54"/>
      <c r="H26" s="54"/>
      <c r="I26" s="54"/>
      <c r="J26" s="55">
        <v>115757</v>
      </c>
      <c r="K26" s="55">
        <v>112660</v>
      </c>
      <c r="L26" s="55">
        <v>108096</v>
      </c>
      <c r="M26" s="55">
        <v>107000</v>
      </c>
      <c r="N26" s="55">
        <v>93419</v>
      </c>
      <c r="O26" s="58">
        <v>92123</v>
      </c>
    </row>
    <row r="27" spans="1:15" s="41" customFormat="1" ht="32.25" customHeight="1">
      <c r="A27" s="64" t="s">
        <v>32</v>
      </c>
      <c r="B27" s="65">
        <f aca="true" t="shared" si="0" ref="B27:O27">SUM(B7:B26)</f>
        <v>95000</v>
      </c>
      <c r="C27" s="65">
        <f t="shared" si="0"/>
        <v>93502</v>
      </c>
      <c r="D27" s="65">
        <f t="shared" si="0"/>
        <v>492993</v>
      </c>
      <c r="E27" s="65">
        <f t="shared" si="0"/>
        <v>500955</v>
      </c>
      <c r="F27" s="65">
        <f t="shared" si="0"/>
        <v>1165069</v>
      </c>
      <c r="G27" s="65">
        <f t="shared" si="0"/>
        <v>1171447</v>
      </c>
      <c r="H27" s="65">
        <f t="shared" si="0"/>
        <v>801099</v>
      </c>
      <c r="I27" s="65">
        <f t="shared" si="0"/>
        <v>817132</v>
      </c>
      <c r="J27" s="65">
        <f t="shared" si="0"/>
        <v>115757</v>
      </c>
      <c r="K27" s="65">
        <f t="shared" si="0"/>
        <v>112660</v>
      </c>
      <c r="L27" s="65">
        <f t="shared" si="0"/>
        <v>386254</v>
      </c>
      <c r="M27" s="65">
        <f t="shared" si="0"/>
        <v>384752</v>
      </c>
      <c r="N27" s="65">
        <f t="shared" si="0"/>
        <v>93419</v>
      </c>
      <c r="O27" s="66">
        <f t="shared" si="0"/>
        <v>92123</v>
      </c>
    </row>
    <row r="28" spans="2:14" ht="1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2:14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14" ht="1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14" ht="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2:14" ht="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4" ht="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ht="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mergeCells count="10">
    <mergeCell ref="A2:O2"/>
    <mergeCell ref="A3:O3"/>
    <mergeCell ref="N5:O5"/>
    <mergeCell ref="A5:A6"/>
    <mergeCell ref="B5:C5"/>
    <mergeCell ref="D5:E5"/>
    <mergeCell ref="F5:G5"/>
    <mergeCell ref="H5:I5"/>
    <mergeCell ref="J5:K5"/>
    <mergeCell ref="L5:M5"/>
  </mergeCells>
  <printOptions horizontalCentered="1"/>
  <pageMargins left="0.2755905511811024" right="0.2755905511811024" top="0.28" bottom="0.2" header="0.16" footer="0.16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34"/>
  <sheetViews>
    <sheetView workbookViewId="0" topLeftCell="A1">
      <selection activeCell="A3" sqref="A3:O3"/>
    </sheetView>
  </sheetViews>
  <sheetFormatPr defaultColWidth="9.140625" defaultRowHeight="12.75"/>
  <cols>
    <col min="1" max="1" width="90.57421875" style="1" customWidth="1"/>
    <col min="2" max="6" width="10.28125" style="23" customWidth="1"/>
    <col min="7" max="7" width="10.28125" style="1" customWidth="1"/>
    <col min="8" max="16384" width="9.140625" style="1" customWidth="1"/>
  </cols>
  <sheetData>
    <row r="1" spans="6:7" ht="12.75">
      <c r="F1" s="123" t="s">
        <v>17</v>
      </c>
      <c r="G1" s="123"/>
    </row>
    <row r="2" spans="1:7" ht="18" customHeight="1">
      <c r="A2" s="124" t="s">
        <v>45</v>
      </c>
      <c r="B2" s="124"/>
      <c r="C2" s="124"/>
      <c r="D2" s="124"/>
      <c r="E2" s="124"/>
      <c r="F2" s="124"/>
      <c r="G2" s="124"/>
    </row>
    <row r="3" spans="1:7" ht="18" customHeight="1">
      <c r="A3" s="124" t="s">
        <v>51</v>
      </c>
      <c r="B3" s="124"/>
      <c r="C3" s="124"/>
      <c r="D3" s="124"/>
      <c r="E3" s="124"/>
      <c r="F3" s="124"/>
      <c r="G3" s="124"/>
    </row>
    <row r="4" spans="2:7" s="2" customFormat="1" ht="15.75" customHeight="1">
      <c r="B4" s="24"/>
      <c r="C4" s="25"/>
      <c r="D4" s="25"/>
      <c r="E4" s="26"/>
      <c r="F4" s="26"/>
      <c r="G4" s="3"/>
    </row>
    <row r="5" spans="1:7" ht="21.75" customHeight="1">
      <c r="A5" s="125" t="s">
        <v>18</v>
      </c>
      <c r="B5" s="120" t="s">
        <v>85</v>
      </c>
      <c r="C5" s="122"/>
      <c r="D5" s="120" t="s">
        <v>89</v>
      </c>
      <c r="E5" s="122"/>
      <c r="F5" s="120" t="s">
        <v>88</v>
      </c>
      <c r="G5" s="121"/>
    </row>
    <row r="6" spans="1:7" ht="19.5" customHeight="1">
      <c r="A6" s="126"/>
      <c r="B6" s="112" t="s">
        <v>86</v>
      </c>
      <c r="C6" s="113" t="s">
        <v>87</v>
      </c>
      <c r="D6" s="112" t="s">
        <v>86</v>
      </c>
      <c r="E6" s="113" t="s">
        <v>87</v>
      </c>
      <c r="F6" s="112" t="s">
        <v>86</v>
      </c>
      <c r="G6" s="114" t="s">
        <v>87</v>
      </c>
    </row>
    <row r="7" spans="1:8" ht="17.25" customHeight="1">
      <c r="A7" s="11" t="s">
        <v>47</v>
      </c>
      <c r="B7" s="27">
        <v>188778</v>
      </c>
      <c r="C7" s="27">
        <v>186139.04</v>
      </c>
      <c r="D7" s="27">
        <v>202057</v>
      </c>
      <c r="E7" s="27">
        <v>153489.073</v>
      </c>
      <c r="F7" s="105">
        <v>3175</v>
      </c>
      <c r="G7" s="4">
        <v>2791</v>
      </c>
      <c r="H7" s="5"/>
    </row>
    <row r="8" spans="1:7" ht="17.25" customHeight="1">
      <c r="A8" s="12" t="s">
        <v>33</v>
      </c>
      <c r="B8" s="28">
        <v>147279</v>
      </c>
      <c r="C8" s="28">
        <v>115110</v>
      </c>
      <c r="D8" s="28">
        <v>181020</v>
      </c>
      <c r="E8" s="28">
        <v>133571.65899999999</v>
      </c>
      <c r="F8" s="28"/>
      <c r="G8" s="4"/>
    </row>
    <row r="9" spans="1:7" ht="17.25" customHeight="1">
      <c r="A9" s="10" t="s">
        <v>8</v>
      </c>
      <c r="B9" s="28">
        <v>13907</v>
      </c>
      <c r="C9" s="28">
        <v>13149</v>
      </c>
      <c r="D9" s="28"/>
      <c r="E9" s="28"/>
      <c r="F9" s="28"/>
      <c r="G9" s="4"/>
    </row>
    <row r="10" spans="1:7" ht="17.25" customHeight="1">
      <c r="A10" s="10" t="s">
        <v>9</v>
      </c>
      <c r="B10" s="28">
        <v>38555</v>
      </c>
      <c r="C10" s="28">
        <v>33286</v>
      </c>
      <c r="D10" s="28">
        <v>19</v>
      </c>
      <c r="E10" s="28"/>
      <c r="F10" s="28">
        <v>2511</v>
      </c>
      <c r="G10" s="4">
        <v>204.21747572815534</v>
      </c>
    </row>
    <row r="11" spans="1:7" ht="17.25" customHeight="1">
      <c r="A11" s="10" t="s">
        <v>10</v>
      </c>
      <c r="B11" s="28">
        <v>76356</v>
      </c>
      <c r="C11" s="28">
        <v>63813</v>
      </c>
      <c r="D11" s="28">
        <v>29606</v>
      </c>
      <c r="E11" s="28">
        <v>24314.07</v>
      </c>
      <c r="F11" s="28"/>
      <c r="G11" s="4"/>
    </row>
    <row r="12" spans="1:7" ht="17.25" customHeight="1">
      <c r="A12" s="10" t="s">
        <v>11</v>
      </c>
      <c r="B12" s="28">
        <v>46180</v>
      </c>
      <c r="C12" s="28">
        <v>42140</v>
      </c>
      <c r="D12" s="28">
        <v>46562</v>
      </c>
      <c r="E12" s="28">
        <v>26448.966999999997</v>
      </c>
      <c r="F12" s="28">
        <v>0</v>
      </c>
      <c r="G12" s="4"/>
    </row>
    <row r="13" spans="1:7" ht="17.25" customHeight="1">
      <c r="A13" s="12" t="s">
        <v>34</v>
      </c>
      <c r="B13" s="28">
        <v>72696</v>
      </c>
      <c r="C13" s="28">
        <v>65266</v>
      </c>
      <c r="D13" s="28"/>
      <c r="E13" s="28"/>
      <c r="F13" s="28">
        <v>1745</v>
      </c>
      <c r="G13" s="4">
        <v>755</v>
      </c>
    </row>
    <row r="14" spans="1:7" ht="17.25" customHeight="1">
      <c r="A14" s="10" t="s">
        <v>12</v>
      </c>
      <c r="B14" s="28">
        <v>39536</v>
      </c>
      <c r="C14" s="28">
        <v>41526</v>
      </c>
      <c r="D14" s="28">
        <v>88707</v>
      </c>
      <c r="E14" s="28">
        <v>63787.214</v>
      </c>
      <c r="F14" s="28"/>
      <c r="G14" s="4"/>
    </row>
    <row r="15" spans="1:7" ht="17.25" customHeight="1">
      <c r="A15" s="10" t="s">
        <v>46</v>
      </c>
      <c r="B15" s="28">
        <v>65946</v>
      </c>
      <c r="C15" s="28">
        <v>49674</v>
      </c>
      <c r="D15" s="28">
        <v>27830</v>
      </c>
      <c r="E15" s="28">
        <v>17714.846</v>
      </c>
      <c r="F15" s="28">
        <v>56611</v>
      </c>
      <c r="G15" s="4"/>
    </row>
    <row r="16" spans="1:7" ht="17.25" customHeight="1">
      <c r="A16" s="12" t="s">
        <v>35</v>
      </c>
      <c r="B16" s="28">
        <v>94966</v>
      </c>
      <c r="C16" s="28">
        <v>85092.3</v>
      </c>
      <c r="D16" s="28">
        <v>80405</v>
      </c>
      <c r="E16" s="28">
        <v>60998.60800000001</v>
      </c>
      <c r="F16" s="28"/>
      <c r="G16" s="4"/>
    </row>
    <row r="17" spans="1:7" ht="27" customHeight="1">
      <c r="A17" s="12" t="s">
        <v>48</v>
      </c>
      <c r="B17" s="28">
        <v>43068</v>
      </c>
      <c r="C17" s="28">
        <v>35151</v>
      </c>
      <c r="D17" s="28">
        <v>41210</v>
      </c>
      <c r="E17" s="28">
        <v>29299.849000000006</v>
      </c>
      <c r="F17" s="28"/>
      <c r="G17" s="4"/>
    </row>
    <row r="18" spans="1:7" ht="17.25" customHeight="1">
      <c r="A18" s="12" t="s">
        <v>30</v>
      </c>
      <c r="B18" s="28">
        <v>105388</v>
      </c>
      <c r="C18" s="28">
        <v>104154</v>
      </c>
      <c r="D18" s="28">
        <v>78895</v>
      </c>
      <c r="E18" s="28">
        <v>50770.785</v>
      </c>
      <c r="F18" s="28">
        <v>2189</v>
      </c>
      <c r="G18" s="4">
        <v>1917.6</v>
      </c>
    </row>
    <row r="19" spans="1:7" ht="17.25" customHeight="1">
      <c r="A19" s="17" t="s">
        <v>36</v>
      </c>
      <c r="B19" s="28">
        <v>113506</v>
      </c>
      <c r="C19" s="28">
        <v>102542</v>
      </c>
      <c r="D19" s="28"/>
      <c r="E19" s="28"/>
      <c r="F19" s="28">
        <v>3504</v>
      </c>
      <c r="G19" s="4">
        <v>828.3333333333334</v>
      </c>
    </row>
    <row r="20" spans="1:7" ht="17.25" customHeight="1">
      <c r="A20" s="18" t="s">
        <v>14</v>
      </c>
      <c r="B20" s="28">
        <v>86916</v>
      </c>
      <c r="C20" s="28">
        <v>75252</v>
      </c>
      <c r="D20" s="28">
        <v>69619</v>
      </c>
      <c r="E20" s="28">
        <v>45886.18500000001</v>
      </c>
      <c r="F20" s="28"/>
      <c r="G20" s="4"/>
    </row>
    <row r="21" spans="1:7" ht="17.25" customHeight="1">
      <c r="A21" s="18" t="s">
        <v>15</v>
      </c>
      <c r="B21" s="28">
        <v>116956</v>
      </c>
      <c r="C21" s="28">
        <v>80095</v>
      </c>
      <c r="D21" s="28">
        <v>79359</v>
      </c>
      <c r="E21" s="28">
        <v>53618.659</v>
      </c>
      <c r="F21" s="28"/>
      <c r="G21" s="4"/>
    </row>
    <row r="22" spans="1:7" ht="17.25" customHeight="1">
      <c r="A22" s="12" t="s">
        <v>31</v>
      </c>
      <c r="B22" s="28">
        <v>76052</v>
      </c>
      <c r="C22" s="28">
        <v>62311</v>
      </c>
      <c r="D22" s="28">
        <v>65311</v>
      </c>
      <c r="E22" s="28">
        <v>50175.397999999994</v>
      </c>
      <c r="F22" s="28"/>
      <c r="G22" s="4"/>
    </row>
    <row r="23" spans="1:7" ht="17.25" customHeight="1">
      <c r="A23" s="12" t="s">
        <v>37</v>
      </c>
      <c r="B23" s="28">
        <v>103621</v>
      </c>
      <c r="C23" s="28">
        <v>56754</v>
      </c>
      <c r="D23" s="28">
        <v>1584</v>
      </c>
      <c r="E23" s="28">
        <v>483.712</v>
      </c>
      <c r="F23" s="28">
        <v>3001</v>
      </c>
      <c r="G23" s="4">
        <v>670.8</v>
      </c>
    </row>
    <row r="24" spans="1:7" ht="17.25" customHeight="1">
      <c r="A24" s="19" t="s">
        <v>49</v>
      </c>
      <c r="B24" s="28">
        <v>515053</v>
      </c>
      <c r="C24" s="28">
        <v>461130</v>
      </c>
      <c r="D24" s="28">
        <v>450920</v>
      </c>
      <c r="E24" s="28">
        <v>303075.994</v>
      </c>
      <c r="F24" s="28"/>
      <c r="G24" s="4"/>
    </row>
    <row r="25" spans="1:7" ht="17.25" customHeight="1">
      <c r="A25" s="19" t="s">
        <v>50</v>
      </c>
      <c r="B25" s="28">
        <v>321798</v>
      </c>
      <c r="C25" s="28">
        <v>284951</v>
      </c>
      <c r="D25" s="28">
        <v>101716</v>
      </c>
      <c r="E25" s="28">
        <v>68289.529</v>
      </c>
      <c r="F25" s="28">
        <v>3789</v>
      </c>
      <c r="G25" s="4">
        <v>177</v>
      </c>
    </row>
    <row r="26" spans="1:7" ht="17.25" customHeight="1">
      <c r="A26" s="18" t="s">
        <v>16</v>
      </c>
      <c r="B26" s="28">
        <v>192519</v>
      </c>
      <c r="C26" s="28">
        <v>159194</v>
      </c>
      <c r="D26" s="28">
        <v>171512</v>
      </c>
      <c r="E26" s="28">
        <v>109391.45</v>
      </c>
      <c r="F26" s="28">
        <v>1192</v>
      </c>
      <c r="G26" s="4">
        <v>1852.3333333333333</v>
      </c>
    </row>
    <row r="27" spans="1:7" ht="17.25" customHeight="1">
      <c r="A27" s="20" t="s">
        <v>38</v>
      </c>
      <c r="B27" s="29"/>
      <c r="C27" s="29"/>
      <c r="D27" s="29"/>
      <c r="E27" s="29"/>
      <c r="F27" s="29"/>
      <c r="G27" s="6"/>
    </row>
    <row r="28" spans="1:7" ht="17.25" customHeight="1">
      <c r="A28" s="18" t="s">
        <v>39</v>
      </c>
      <c r="B28" s="28">
        <v>12273</v>
      </c>
      <c r="C28" s="28">
        <v>12760</v>
      </c>
      <c r="D28" s="28">
        <v>8983</v>
      </c>
      <c r="E28" s="28">
        <v>8872.612</v>
      </c>
      <c r="F28" s="28"/>
      <c r="G28" s="4"/>
    </row>
    <row r="29" spans="1:7" ht="17.25" customHeight="1">
      <c r="A29" s="21" t="s">
        <v>19</v>
      </c>
      <c r="B29" s="28">
        <v>280438</v>
      </c>
      <c r="C29" s="28">
        <v>214735.979</v>
      </c>
      <c r="D29" s="28">
        <v>212964</v>
      </c>
      <c r="E29" s="28">
        <v>150813.079</v>
      </c>
      <c r="F29" s="28">
        <v>5129</v>
      </c>
      <c r="G29" s="4">
        <v>2149.691</v>
      </c>
    </row>
    <row r="30" spans="1:7" ht="17.25" customHeight="1">
      <c r="A30" s="22" t="s">
        <v>40</v>
      </c>
      <c r="B30" s="28">
        <v>54842</v>
      </c>
      <c r="C30" s="28">
        <v>51932</v>
      </c>
      <c r="D30" s="28">
        <v>72442</v>
      </c>
      <c r="E30" s="28">
        <v>40405.32</v>
      </c>
      <c r="F30" s="28"/>
      <c r="G30" s="4"/>
    </row>
    <row r="31" spans="1:7" ht="17.25" customHeight="1">
      <c r="A31" s="18" t="s">
        <v>20</v>
      </c>
      <c r="B31" s="29"/>
      <c r="C31" s="29"/>
      <c r="D31" s="29"/>
      <c r="E31" s="29"/>
      <c r="F31" s="29"/>
      <c r="G31" s="6"/>
    </row>
    <row r="32" spans="1:7" ht="17.25" customHeight="1">
      <c r="A32" s="18" t="s">
        <v>41</v>
      </c>
      <c r="B32" s="28">
        <v>369505</v>
      </c>
      <c r="C32" s="28">
        <v>290634</v>
      </c>
      <c r="D32" s="28">
        <v>8500</v>
      </c>
      <c r="E32" s="28">
        <v>6156.483000000001</v>
      </c>
      <c r="F32" s="28">
        <v>2584</v>
      </c>
      <c r="G32" s="4">
        <v>74.40064724919094</v>
      </c>
    </row>
    <row r="33" spans="1:7" ht="17.25" customHeight="1">
      <c r="A33" s="109" t="s">
        <v>42</v>
      </c>
      <c r="B33" s="110"/>
      <c r="C33" s="110"/>
      <c r="D33" s="110"/>
      <c r="E33" s="110"/>
      <c r="F33" s="110"/>
      <c r="G33" s="111"/>
    </row>
    <row r="34" spans="1:7" ht="23.25" customHeight="1">
      <c r="A34" s="106" t="s">
        <v>2</v>
      </c>
      <c r="B34" s="107">
        <f aca="true" t="shared" si="0" ref="B34:G34">SUM(B7:B33)</f>
        <v>3176134</v>
      </c>
      <c r="C34" s="107">
        <f t="shared" si="0"/>
        <v>2686791.3189999997</v>
      </c>
      <c r="D34" s="107">
        <f t="shared" si="0"/>
        <v>2019221</v>
      </c>
      <c r="E34" s="107">
        <f t="shared" si="0"/>
        <v>1397563.492</v>
      </c>
      <c r="F34" s="107">
        <f t="shared" si="0"/>
        <v>85430</v>
      </c>
      <c r="G34" s="108">
        <f t="shared" si="0"/>
        <v>11420.375789644013</v>
      </c>
    </row>
  </sheetData>
  <mergeCells count="7">
    <mergeCell ref="F5:G5"/>
    <mergeCell ref="D5:E5"/>
    <mergeCell ref="B5:C5"/>
    <mergeCell ref="F1:G1"/>
    <mergeCell ref="A2:G2"/>
    <mergeCell ref="A5:A6"/>
    <mergeCell ref="A3:G3"/>
  </mergeCells>
  <printOptions horizontalCentered="1"/>
  <pageMargins left="0.43" right="0.5" top="0.39" bottom="0.24" header="0.21" footer="0.21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E30"/>
  <sheetViews>
    <sheetView tabSelected="1" workbookViewId="0" topLeftCell="A1">
      <pane xSplit="4" ySplit="7" topLeftCell="L27" activePane="bottomRight" state="frozen"/>
      <selection pane="topLeft" activeCell="A3" sqref="A3:O3"/>
      <selection pane="topRight" activeCell="A3" sqref="A3:O3"/>
      <selection pane="bottomLeft" activeCell="A3" sqref="A3:O3"/>
      <selection pane="bottomRight" activeCell="A3" sqref="A3:O3"/>
    </sheetView>
  </sheetViews>
  <sheetFormatPr defaultColWidth="9.140625" defaultRowHeight="12.75"/>
  <cols>
    <col min="1" max="1" width="54.00390625" style="43" customWidth="1"/>
    <col min="2" max="3" width="11.00390625" style="43" hidden="1" customWidth="1"/>
    <col min="4" max="4" width="12.00390625" style="43" hidden="1" customWidth="1"/>
    <col min="5" max="5" width="9.7109375" style="43" customWidth="1"/>
    <col min="6" max="7" width="8.7109375" style="43" customWidth="1"/>
    <col min="8" max="10" width="9.7109375" style="43" hidden="1" customWidth="1"/>
    <col min="11" max="11" width="9.7109375" style="43" customWidth="1"/>
    <col min="12" max="13" width="8.57421875" style="43" customWidth="1"/>
    <col min="14" max="14" width="9.8515625" style="43" customWidth="1"/>
    <col min="15" max="16" width="8.7109375" style="43" customWidth="1"/>
    <col min="17" max="19" width="9.8515625" style="43" hidden="1" customWidth="1"/>
    <col min="20" max="20" width="9.8515625" style="43" customWidth="1"/>
    <col min="21" max="22" width="8.8515625" style="43" customWidth="1"/>
    <col min="23" max="23" width="10.00390625" style="43" customWidth="1"/>
    <col min="24" max="25" width="9.00390625" style="43" customWidth="1"/>
    <col min="26" max="28" width="10.00390625" style="43" hidden="1" customWidth="1"/>
    <col min="29" max="29" width="10.00390625" style="43" customWidth="1"/>
    <col min="30" max="16384" width="9.140625" style="43" customWidth="1"/>
  </cols>
  <sheetData>
    <row r="1" spans="29:31" ht="15">
      <c r="AC1" s="127" t="s">
        <v>92</v>
      </c>
      <c r="AD1" s="127"/>
      <c r="AE1" s="127"/>
    </row>
    <row r="2" spans="1:31" ht="15">
      <c r="A2" s="137" t="s">
        <v>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4" ht="15">
      <c r="AB4" s="44" t="s">
        <v>0</v>
      </c>
    </row>
    <row r="5" spans="1:31" ht="33.75" customHeight="1">
      <c r="A5" s="128" t="s">
        <v>18</v>
      </c>
      <c r="B5" s="71" t="s">
        <v>3</v>
      </c>
      <c r="C5" s="72"/>
      <c r="D5" s="72"/>
      <c r="E5" s="131" t="s">
        <v>3</v>
      </c>
      <c r="F5" s="132"/>
      <c r="G5" s="132"/>
      <c r="H5" s="132"/>
      <c r="I5" s="132"/>
      <c r="J5" s="132"/>
      <c r="K5" s="132"/>
      <c r="L5" s="132"/>
      <c r="M5" s="133"/>
      <c r="N5" s="131" t="s">
        <v>4</v>
      </c>
      <c r="O5" s="132"/>
      <c r="P5" s="132"/>
      <c r="Q5" s="132"/>
      <c r="R5" s="132"/>
      <c r="S5" s="132"/>
      <c r="T5" s="132"/>
      <c r="U5" s="132"/>
      <c r="V5" s="133"/>
      <c r="W5" s="131" t="s">
        <v>5</v>
      </c>
      <c r="X5" s="132"/>
      <c r="Y5" s="132"/>
      <c r="Z5" s="132"/>
      <c r="AA5" s="132"/>
      <c r="AB5" s="132"/>
      <c r="AC5" s="132"/>
      <c r="AD5" s="132"/>
      <c r="AE5" s="133"/>
    </row>
    <row r="6" spans="1:31" ht="33.75" customHeight="1">
      <c r="A6" s="129"/>
      <c r="B6" s="69"/>
      <c r="C6" s="69"/>
      <c r="D6" s="78"/>
      <c r="E6" s="134" t="s">
        <v>55</v>
      </c>
      <c r="F6" s="135"/>
      <c r="G6" s="135"/>
      <c r="H6" s="70"/>
      <c r="I6" s="70"/>
      <c r="J6" s="70"/>
      <c r="K6" s="135" t="s">
        <v>56</v>
      </c>
      <c r="L6" s="135"/>
      <c r="M6" s="136"/>
      <c r="N6" s="134" t="s">
        <v>55</v>
      </c>
      <c r="O6" s="135"/>
      <c r="P6" s="135"/>
      <c r="Q6" s="70"/>
      <c r="R6" s="70"/>
      <c r="S6" s="70"/>
      <c r="T6" s="135" t="s">
        <v>56</v>
      </c>
      <c r="U6" s="135"/>
      <c r="V6" s="136"/>
      <c r="W6" s="134" t="s">
        <v>55</v>
      </c>
      <c r="X6" s="135"/>
      <c r="Y6" s="135"/>
      <c r="Z6" s="70"/>
      <c r="AA6" s="70"/>
      <c r="AB6" s="70"/>
      <c r="AC6" s="135" t="s">
        <v>56</v>
      </c>
      <c r="AD6" s="135"/>
      <c r="AE6" s="136"/>
    </row>
    <row r="7" spans="1:31" ht="23.25" customHeight="1">
      <c r="A7" s="130"/>
      <c r="B7" s="45"/>
      <c r="C7" s="7"/>
      <c r="D7" s="79"/>
      <c r="E7" s="84" t="s">
        <v>1</v>
      </c>
      <c r="F7" s="7" t="s">
        <v>6</v>
      </c>
      <c r="G7" s="7" t="s">
        <v>7</v>
      </c>
      <c r="H7" s="8"/>
      <c r="I7" s="8"/>
      <c r="J7" s="8"/>
      <c r="K7" s="7" t="s">
        <v>1</v>
      </c>
      <c r="L7" s="7" t="s">
        <v>6</v>
      </c>
      <c r="M7" s="9" t="s">
        <v>7</v>
      </c>
      <c r="N7" s="84" t="s">
        <v>1</v>
      </c>
      <c r="O7" s="7" t="s">
        <v>6</v>
      </c>
      <c r="P7" s="7" t="s">
        <v>7</v>
      </c>
      <c r="Q7" s="8"/>
      <c r="R7" s="8"/>
      <c r="S7" s="8"/>
      <c r="T7" s="7" t="s">
        <v>1</v>
      </c>
      <c r="U7" s="7" t="s">
        <v>6</v>
      </c>
      <c r="V7" s="9" t="s">
        <v>7</v>
      </c>
      <c r="W7" s="84" t="s">
        <v>1</v>
      </c>
      <c r="X7" s="7" t="s">
        <v>6</v>
      </c>
      <c r="Y7" s="7" t="s">
        <v>7</v>
      </c>
      <c r="Z7" s="8"/>
      <c r="AA7" s="8"/>
      <c r="AB7" s="8"/>
      <c r="AC7" s="7" t="s">
        <v>1</v>
      </c>
      <c r="AD7" s="7" t="s">
        <v>6</v>
      </c>
      <c r="AE7" s="9" t="s">
        <v>7</v>
      </c>
    </row>
    <row r="8" spans="1:31" ht="26.25" customHeight="1">
      <c r="A8" s="56" t="s">
        <v>80</v>
      </c>
      <c r="B8" s="77"/>
      <c r="C8" s="69"/>
      <c r="D8" s="78"/>
      <c r="E8" s="85"/>
      <c r="F8" s="86"/>
      <c r="G8" s="86"/>
      <c r="H8" s="87"/>
      <c r="I8" s="87"/>
      <c r="J8" s="87"/>
      <c r="K8" s="86"/>
      <c r="L8" s="86"/>
      <c r="M8" s="88"/>
      <c r="N8" s="85"/>
      <c r="O8" s="86"/>
      <c r="P8" s="86"/>
      <c r="Q8" s="87"/>
      <c r="R8" s="87"/>
      <c r="S8" s="87"/>
      <c r="T8" s="87">
        <f aca="true" t="shared" si="0" ref="T8:T13">SUM(U8:V8)</f>
        <v>1026.8588</v>
      </c>
      <c r="U8" s="87">
        <f>Tündi!Q6</f>
        <v>852.571</v>
      </c>
      <c r="V8" s="89">
        <f>Tündi!R6</f>
        <v>174.28779999999998</v>
      </c>
      <c r="W8" s="85"/>
      <c r="X8" s="86"/>
      <c r="Y8" s="86"/>
      <c r="Z8" s="87"/>
      <c r="AA8" s="87"/>
      <c r="AB8" s="87"/>
      <c r="AC8" s="90">
        <f>SUM(AD8:AE8)</f>
        <v>0</v>
      </c>
      <c r="AD8" s="87">
        <f>Tündi!K6</f>
        <v>0</v>
      </c>
      <c r="AE8" s="89">
        <f>Tündi!L6</f>
        <v>0</v>
      </c>
    </row>
    <row r="9" spans="1:31" ht="30.75" customHeight="1">
      <c r="A9" s="56" t="s">
        <v>47</v>
      </c>
      <c r="B9" s="46">
        <v>4300</v>
      </c>
      <c r="C9" s="46">
        <v>3583</v>
      </c>
      <c r="D9" s="80">
        <f>B9-C9</f>
        <v>717</v>
      </c>
      <c r="E9" s="91">
        <f>SUM(F9:G9)</f>
        <v>4300</v>
      </c>
      <c r="F9" s="92">
        <v>3583</v>
      </c>
      <c r="G9" s="92">
        <v>717</v>
      </c>
      <c r="H9" s="92">
        <v>900</v>
      </c>
      <c r="I9" s="92">
        <v>750</v>
      </c>
      <c r="J9" s="92">
        <f>H9-I9</f>
        <v>150</v>
      </c>
      <c r="K9" s="92">
        <f>SUM(L9:M9)</f>
        <v>6731.71745</v>
      </c>
      <c r="L9" s="92">
        <f>Tündi!E7</f>
        <v>5526.512</v>
      </c>
      <c r="M9" s="93">
        <f>Tündi!F7</f>
        <v>1205.20545</v>
      </c>
      <c r="N9" s="91">
        <f>SUM(O9:P9)</f>
        <v>900</v>
      </c>
      <c r="O9" s="92">
        <v>750</v>
      </c>
      <c r="P9" s="92">
        <v>150</v>
      </c>
      <c r="Q9" s="92">
        <v>456</v>
      </c>
      <c r="R9" s="92">
        <v>380</v>
      </c>
      <c r="S9" s="92">
        <f>Q9-R9</f>
        <v>76</v>
      </c>
      <c r="T9" s="94">
        <f t="shared" si="0"/>
        <v>4460.082399999999</v>
      </c>
      <c r="U9" s="94">
        <f>Tündi!Q7</f>
        <v>3651.874</v>
      </c>
      <c r="V9" s="95">
        <f>Tündi!R7</f>
        <v>808.2084</v>
      </c>
      <c r="W9" s="91">
        <f>SUM(X9:Y9)</f>
        <v>456</v>
      </c>
      <c r="X9" s="92">
        <v>380</v>
      </c>
      <c r="Y9" s="92">
        <v>76</v>
      </c>
      <c r="Z9" s="96">
        <v>9600</v>
      </c>
      <c r="AA9" s="97">
        <f>Z9/1.2</f>
        <v>8000</v>
      </c>
      <c r="AB9" s="97">
        <f>Z9-AA9</f>
        <v>1600</v>
      </c>
      <c r="AC9" s="92">
        <f>SUM(AD9:AE9)</f>
        <v>555.7094</v>
      </c>
      <c r="AD9" s="94">
        <f>Tündi!K7</f>
        <v>457.766</v>
      </c>
      <c r="AE9" s="95">
        <f>Tündi!L7</f>
        <v>97.9434</v>
      </c>
    </row>
    <row r="10" spans="1:31" ht="33.75" customHeight="1">
      <c r="A10" s="16" t="s">
        <v>33</v>
      </c>
      <c r="B10" s="47">
        <v>1091</v>
      </c>
      <c r="C10" s="47">
        <v>909</v>
      </c>
      <c r="D10" s="81">
        <f aca="true" t="shared" si="1" ref="D10:D21">B10-C10</f>
        <v>182</v>
      </c>
      <c r="E10" s="91">
        <f aca="true" t="shared" si="2" ref="E10:E21">SUM(F10:G10)</f>
        <v>1091</v>
      </c>
      <c r="F10" s="92">
        <v>909</v>
      </c>
      <c r="G10" s="92">
        <v>182</v>
      </c>
      <c r="H10" s="92">
        <v>0</v>
      </c>
      <c r="I10" s="92">
        <f>H10/1.2</f>
        <v>0</v>
      </c>
      <c r="J10" s="92">
        <f aca="true" t="shared" si="3" ref="J10:J21">H10-I10</f>
        <v>0</v>
      </c>
      <c r="K10" s="92">
        <f aca="true" t="shared" si="4" ref="K10:K29">SUM(L10:M10)</f>
        <v>1461.1365</v>
      </c>
      <c r="L10" s="92">
        <f>Tündi!E8</f>
        <v>1201.479</v>
      </c>
      <c r="M10" s="93">
        <f>Tündi!F8</f>
        <v>259.6575</v>
      </c>
      <c r="N10" s="91"/>
      <c r="O10" s="92"/>
      <c r="P10" s="92"/>
      <c r="Q10" s="92"/>
      <c r="R10" s="92"/>
      <c r="S10" s="92"/>
      <c r="T10" s="94">
        <f t="shared" si="0"/>
        <v>331.59335</v>
      </c>
      <c r="U10" s="94">
        <f>Tündi!Q8</f>
        <v>269.266</v>
      </c>
      <c r="V10" s="95">
        <f>Tündi!R8</f>
        <v>62.327349999999996</v>
      </c>
      <c r="W10" s="91">
        <f aca="true" t="shared" si="5" ref="W10:W28">SUM(X10:Y10)</f>
        <v>333</v>
      </c>
      <c r="X10" s="92">
        <v>278</v>
      </c>
      <c r="Y10" s="92">
        <v>55</v>
      </c>
      <c r="Z10" s="98">
        <v>3600</v>
      </c>
      <c r="AA10" s="92">
        <f aca="true" t="shared" si="6" ref="AA10:AA21">Z10/1.2</f>
        <v>3000</v>
      </c>
      <c r="AB10" s="92">
        <f aca="true" t="shared" si="7" ref="AB10:AB21">Z10-AA10</f>
        <v>600</v>
      </c>
      <c r="AC10" s="92">
        <f aca="true" t="shared" si="8" ref="AC10:AC25">SUM(AD10:AE10)</f>
        <v>146.2164</v>
      </c>
      <c r="AD10" s="94">
        <f>Tündi!K8</f>
        <v>121.847</v>
      </c>
      <c r="AE10" s="95">
        <f>Tündi!L8</f>
        <v>24.369400000000002</v>
      </c>
    </row>
    <row r="11" spans="1:31" ht="26.25" customHeight="1">
      <c r="A11" s="31" t="s">
        <v>8</v>
      </c>
      <c r="B11" s="47">
        <v>31</v>
      </c>
      <c r="C11" s="47">
        <v>26</v>
      </c>
      <c r="D11" s="81">
        <f t="shared" si="1"/>
        <v>5</v>
      </c>
      <c r="E11" s="91">
        <f t="shared" si="2"/>
        <v>31</v>
      </c>
      <c r="F11" s="92">
        <v>26</v>
      </c>
      <c r="G11" s="92">
        <v>5</v>
      </c>
      <c r="H11" s="92">
        <v>133</v>
      </c>
      <c r="I11" s="92">
        <v>111</v>
      </c>
      <c r="J11" s="92">
        <f t="shared" si="3"/>
        <v>22</v>
      </c>
      <c r="K11" s="92">
        <f t="shared" si="4"/>
        <v>46.46939999999999</v>
      </c>
      <c r="L11" s="92">
        <f>Tündi!E9</f>
        <v>38.059</v>
      </c>
      <c r="M11" s="93">
        <f>Tündi!F9</f>
        <v>8.4104</v>
      </c>
      <c r="N11" s="91">
        <f aca="true" t="shared" si="9" ref="N11:N21">SUM(O11:P11)</f>
        <v>133</v>
      </c>
      <c r="O11" s="92">
        <v>111</v>
      </c>
      <c r="P11" s="92">
        <v>22</v>
      </c>
      <c r="Q11" s="92">
        <v>54</v>
      </c>
      <c r="R11" s="92">
        <v>45</v>
      </c>
      <c r="S11" s="92">
        <f aca="true" t="shared" si="10" ref="S11:S21">Q11-R11</f>
        <v>9</v>
      </c>
      <c r="T11" s="94">
        <f t="shared" si="0"/>
        <v>251.0671</v>
      </c>
      <c r="U11" s="94">
        <f>Tündi!Q9</f>
        <v>205.061</v>
      </c>
      <c r="V11" s="95">
        <f>Tündi!R9</f>
        <v>46.006099999999996</v>
      </c>
      <c r="W11" s="91">
        <f t="shared" si="5"/>
        <v>54</v>
      </c>
      <c r="X11" s="92">
        <v>45</v>
      </c>
      <c r="Y11" s="92">
        <v>9</v>
      </c>
      <c r="Z11" s="98">
        <v>1800</v>
      </c>
      <c r="AA11" s="92">
        <f t="shared" si="6"/>
        <v>1500</v>
      </c>
      <c r="AB11" s="92">
        <f t="shared" si="7"/>
        <v>300</v>
      </c>
      <c r="AC11" s="92">
        <f t="shared" si="8"/>
        <v>33.5268</v>
      </c>
      <c r="AD11" s="94">
        <f>Tündi!K9</f>
        <v>27.939</v>
      </c>
      <c r="AE11" s="95">
        <f>Tündi!L9</f>
        <v>5.5878000000000005</v>
      </c>
    </row>
    <row r="12" spans="1:31" ht="26.25" customHeight="1">
      <c r="A12" s="30" t="s">
        <v>29</v>
      </c>
      <c r="B12" s="47">
        <v>570</v>
      </c>
      <c r="C12" s="47">
        <v>474</v>
      </c>
      <c r="D12" s="81">
        <f t="shared" si="1"/>
        <v>96</v>
      </c>
      <c r="E12" s="91">
        <f t="shared" si="2"/>
        <v>569</v>
      </c>
      <c r="F12" s="92">
        <v>474</v>
      </c>
      <c r="G12" s="92">
        <v>95</v>
      </c>
      <c r="H12" s="92">
        <v>165</v>
      </c>
      <c r="I12" s="92">
        <v>138</v>
      </c>
      <c r="J12" s="92">
        <f t="shared" si="3"/>
        <v>27</v>
      </c>
      <c r="K12" s="92">
        <f t="shared" si="4"/>
        <v>841.5486999999999</v>
      </c>
      <c r="L12" s="92">
        <f>Tündi!E10</f>
        <v>689.728</v>
      </c>
      <c r="M12" s="93">
        <f>Tündi!F10</f>
        <v>151.82070000000002</v>
      </c>
      <c r="N12" s="91">
        <f t="shared" si="9"/>
        <v>165</v>
      </c>
      <c r="O12" s="92">
        <v>138</v>
      </c>
      <c r="P12" s="92">
        <v>27</v>
      </c>
      <c r="Q12" s="92">
        <v>165</v>
      </c>
      <c r="R12" s="92">
        <v>138</v>
      </c>
      <c r="S12" s="92">
        <f t="shared" si="10"/>
        <v>27</v>
      </c>
      <c r="T12" s="94">
        <f t="shared" si="0"/>
        <v>424.54485</v>
      </c>
      <c r="U12" s="94">
        <f>Tündi!Q10</f>
        <v>348.306</v>
      </c>
      <c r="V12" s="95">
        <f>Tündi!R10</f>
        <v>76.23885</v>
      </c>
      <c r="W12" s="91">
        <f t="shared" si="5"/>
        <v>165</v>
      </c>
      <c r="X12" s="92">
        <v>138</v>
      </c>
      <c r="Y12" s="92">
        <v>27</v>
      </c>
      <c r="Z12" s="98">
        <v>1800</v>
      </c>
      <c r="AA12" s="92">
        <f t="shared" si="6"/>
        <v>1500</v>
      </c>
      <c r="AB12" s="92">
        <f t="shared" si="7"/>
        <v>300</v>
      </c>
      <c r="AC12" s="92">
        <f t="shared" si="8"/>
        <v>106.93799999999999</v>
      </c>
      <c r="AD12" s="94">
        <f>Tündi!K10</f>
        <v>89.115</v>
      </c>
      <c r="AE12" s="95">
        <f>Tündi!L10</f>
        <v>17.823</v>
      </c>
    </row>
    <row r="13" spans="1:31" ht="26.25" customHeight="1">
      <c r="A13" s="14" t="s">
        <v>10</v>
      </c>
      <c r="B13" s="47">
        <v>445</v>
      </c>
      <c r="C13" s="47">
        <v>371</v>
      </c>
      <c r="D13" s="81">
        <f t="shared" si="1"/>
        <v>74</v>
      </c>
      <c r="E13" s="91">
        <f t="shared" si="2"/>
        <v>445</v>
      </c>
      <c r="F13" s="92">
        <v>371</v>
      </c>
      <c r="G13" s="92">
        <v>74</v>
      </c>
      <c r="H13" s="92">
        <v>392</v>
      </c>
      <c r="I13" s="92">
        <v>327</v>
      </c>
      <c r="J13" s="92">
        <f t="shared" si="3"/>
        <v>65</v>
      </c>
      <c r="K13" s="92">
        <f t="shared" si="4"/>
        <v>604.05545</v>
      </c>
      <c r="L13" s="92">
        <f>Tündi!E11</f>
        <v>494.709</v>
      </c>
      <c r="M13" s="93">
        <f>Tündi!F11</f>
        <v>109.34644999999999</v>
      </c>
      <c r="N13" s="91">
        <f t="shared" si="9"/>
        <v>392</v>
      </c>
      <c r="O13" s="92">
        <v>327</v>
      </c>
      <c r="P13" s="92">
        <v>65</v>
      </c>
      <c r="Q13" s="92">
        <v>84</v>
      </c>
      <c r="R13" s="92">
        <v>70</v>
      </c>
      <c r="S13" s="92">
        <f t="shared" si="10"/>
        <v>14</v>
      </c>
      <c r="T13" s="94">
        <f t="shared" si="0"/>
        <v>297.3996</v>
      </c>
      <c r="U13" s="94">
        <f>Tündi!Q11</f>
        <v>241.991</v>
      </c>
      <c r="V13" s="95">
        <f>Tündi!R11</f>
        <v>55.4086</v>
      </c>
      <c r="W13" s="91">
        <f t="shared" si="5"/>
        <v>84</v>
      </c>
      <c r="X13" s="92">
        <v>70</v>
      </c>
      <c r="Y13" s="92">
        <v>14</v>
      </c>
      <c r="Z13" s="98">
        <v>1800</v>
      </c>
      <c r="AA13" s="92">
        <f t="shared" si="6"/>
        <v>1500</v>
      </c>
      <c r="AB13" s="92">
        <f t="shared" si="7"/>
        <v>300</v>
      </c>
      <c r="AC13" s="92">
        <f t="shared" si="8"/>
        <v>88.1064</v>
      </c>
      <c r="AD13" s="94">
        <f>Tündi!K11</f>
        <v>73.422</v>
      </c>
      <c r="AE13" s="95">
        <f>Tündi!L11</f>
        <v>14.6844</v>
      </c>
    </row>
    <row r="14" spans="1:31" ht="26.25" customHeight="1">
      <c r="A14" s="14" t="s">
        <v>11</v>
      </c>
      <c r="B14" s="47">
        <v>833</v>
      </c>
      <c r="C14" s="47">
        <v>694</v>
      </c>
      <c r="D14" s="81">
        <f t="shared" si="1"/>
        <v>139</v>
      </c>
      <c r="E14" s="91">
        <f t="shared" si="2"/>
        <v>833</v>
      </c>
      <c r="F14" s="92">
        <v>694</v>
      </c>
      <c r="G14" s="92">
        <v>139</v>
      </c>
      <c r="H14" s="92">
        <v>216</v>
      </c>
      <c r="I14" s="92">
        <v>180</v>
      </c>
      <c r="J14" s="92">
        <f t="shared" si="3"/>
        <v>36</v>
      </c>
      <c r="K14" s="92">
        <f t="shared" si="4"/>
        <v>1126.2902</v>
      </c>
      <c r="L14" s="92">
        <f>Tündi!E12</f>
        <v>924.266</v>
      </c>
      <c r="M14" s="93">
        <f>Tündi!F12</f>
        <v>202.0242</v>
      </c>
      <c r="N14" s="91">
        <f t="shared" si="9"/>
        <v>216</v>
      </c>
      <c r="O14" s="92">
        <v>180</v>
      </c>
      <c r="P14" s="92">
        <v>36</v>
      </c>
      <c r="Q14" s="92">
        <v>105</v>
      </c>
      <c r="R14" s="92">
        <v>87</v>
      </c>
      <c r="S14" s="92">
        <f t="shared" si="10"/>
        <v>18</v>
      </c>
      <c r="T14" s="94">
        <f aca="true" t="shared" si="11" ref="T14:T24">SUM(U14:V14)</f>
        <v>285.3846</v>
      </c>
      <c r="U14" s="94">
        <f>Tündi!Q12</f>
        <v>232.771</v>
      </c>
      <c r="V14" s="95">
        <f>Tündi!R12</f>
        <v>52.6136</v>
      </c>
      <c r="W14" s="91">
        <f t="shared" si="5"/>
        <v>104</v>
      </c>
      <c r="X14" s="92">
        <v>87</v>
      </c>
      <c r="Y14" s="92">
        <v>17</v>
      </c>
      <c r="Z14" s="98">
        <v>1800</v>
      </c>
      <c r="AA14" s="92">
        <f t="shared" si="6"/>
        <v>1500</v>
      </c>
      <c r="AB14" s="92">
        <f t="shared" si="7"/>
        <v>300</v>
      </c>
      <c r="AC14" s="92">
        <f t="shared" si="8"/>
        <v>64.974</v>
      </c>
      <c r="AD14" s="94">
        <f>Tündi!K12</f>
        <v>54.145</v>
      </c>
      <c r="AE14" s="95">
        <f>Tündi!L12</f>
        <v>10.829</v>
      </c>
    </row>
    <row r="15" spans="1:31" ht="34.5" customHeight="1">
      <c r="A15" s="31" t="s">
        <v>43</v>
      </c>
      <c r="B15" s="47">
        <v>1181</v>
      </c>
      <c r="C15" s="47">
        <v>984</v>
      </c>
      <c r="D15" s="81">
        <f t="shared" si="1"/>
        <v>197</v>
      </c>
      <c r="E15" s="91">
        <f t="shared" si="2"/>
        <v>56808</v>
      </c>
      <c r="F15" s="92">
        <v>56611</v>
      </c>
      <c r="G15" s="92">
        <v>197</v>
      </c>
      <c r="H15" s="92">
        <v>335</v>
      </c>
      <c r="I15" s="92">
        <v>279</v>
      </c>
      <c r="J15" s="92">
        <f t="shared" si="3"/>
        <v>56</v>
      </c>
      <c r="K15" s="92">
        <f t="shared" si="4"/>
        <v>964.7261000000001</v>
      </c>
      <c r="L15" s="92">
        <f>Tündi!E13</f>
        <v>791.773</v>
      </c>
      <c r="M15" s="93">
        <f>Tündi!F13</f>
        <v>172.9531</v>
      </c>
      <c r="N15" s="91">
        <f t="shared" si="9"/>
        <v>335</v>
      </c>
      <c r="O15" s="92">
        <v>279</v>
      </c>
      <c r="P15" s="92">
        <v>56</v>
      </c>
      <c r="Q15" s="92">
        <v>142</v>
      </c>
      <c r="R15" s="92">
        <v>118</v>
      </c>
      <c r="S15" s="92">
        <f t="shared" si="10"/>
        <v>24</v>
      </c>
      <c r="T15" s="94">
        <f t="shared" si="11"/>
        <v>305.5381</v>
      </c>
      <c r="U15" s="94">
        <f>Tündi!Q13</f>
        <v>250.391</v>
      </c>
      <c r="V15" s="95">
        <f>Tündi!R13</f>
        <v>55.1471</v>
      </c>
      <c r="W15" s="91">
        <f t="shared" si="5"/>
        <v>142</v>
      </c>
      <c r="X15" s="92">
        <v>118</v>
      </c>
      <c r="Y15" s="92">
        <v>24</v>
      </c>
      <c r="Z15" s="98">
        <v>1800</v>
      </c>
      <c r="AA15" s="92">
        <f t="shared" si="6"/>
        <v>1500</v>
      </c>
      <c r="AB15" s="92">
        <f t="shared" si="7"/>
        <v>300</v>
      </c>
      <c r="AC15" s="92">
        <f t="shared" si="8"/>
        <v>135.3132</v>
      </c>
      <c r="AD15" s="94">
        <f>Tündi!K13</f>
        <v>112.761</v>
      </c>
      <c r="AE15" s="95">
        <f>Tündi!L13</f>
        <v>22.5522</v>
      </c>
    </row>
    <row r="16" spans="1:31" ht="26.25" customHeight="1">
      <c r="A16" s="14" t="s">
        <v>12</v>
      </c>
      <c r="B16" s="47">
        <v>589</v>
      </c>
      <c r="C16" s="47">
        <v>491</v>
      </c>
      <c r="D16" s="81">
        <f t="shared" si="1"/>
        <v>98</v>
      </c>
      <c r="E16" s="91">
        <f t="shared" si="2"/>
        <v>589</v>
      </c>
      <c r="F16" s="92">
        <v>491</v>
      </c>
      <c r="G16" s="92">
        <v>98</v>
      </c>
      <c r="H16" s="92">
        <v>288</v>
      </c>
      <c r="I16" s="92">
        <v>240</v>
      </c>
      <c r="J16" s="92">
        <f t="shared" si="3"/>
        <v>48</v>
      </c>
      <c r="K16" s="92">
        <f t="shared" si="4"/>
        <v>925.7139</v>
      </c>
      <c r="L16" s="92">
        <f>Tündi!E14</f>
        <v>755.537</v>
      </c>
      <c r="M16" s="93">
        <f>Tündi!F14</f>
        <v>170.1769</v>
      </c>
      <c r="N16" s="91">
        <f t="shared" si="9"/>
        <v>288</v>
      </c>
      <c r="O16" s="92">
        <v>240</v>
      </c>
      <c r="P16" s="92">
        <v>48</v>
      </c>
      <c r="Q16" s="92">
        <v>136</v>
      </c>
      <c r="R16" s="92">
        <v>113</v>
      </c>
      <c r="S16" s="92">
        <f t="shared" si="10"/>
        <v>23</v>
      </c>
      <c r="T16" s="94">
        <f t="shared" si="11"/>
        <v>339.7786</v>
      </c>
      <c r="U16" s="94">
        <f>Tündi!Q14</f>
        <v>277.751</v>
      </c>
      <c r="V16" s="95">
        <f>Tündi!R14</f>
        <v>62.0276</v>
      </c>
      <c r="W16" s="91">
        <f t="shared" si="5"/>
        <v>136</v>
      </c>
      <c r="X16" s="92">
        <v>113</v>
      </c>
      <c r="Y16" s="92">
        <v>23</v>
      </c>
      <c r="Z16" s="98">
        <v>2700</v>
      </c>
      <c r="AA16" s="92">
        <f t="shared" si="6"/>
        <v>2250</v>
      </c>
      <c r="AB16" s="92">
        <f t="shared" si="7"/>
        <v>450</v>
      </c>
      <c r="AC16" s="92">
        <f t="shared" si="8"/>
        <v>84.996</v>
      </c>
      <c r="AD16" s="94">
        <f>Tündi!K14</f>
        <v>70.83</v>
      </c>
      <c r="AE16" s="95">
        <f>Tündi!L14</f>
        <v>14.166</v>
      </c>
    </row>
    <row r="17" spans="1:31" ht="26.25" customHeight="1">
      <c r="A17" s="14" t="s">
        <v>44</v>
      </c>
      <c r="B17" s="47">
        <v>470</v>
      </c>
      <c r="C17" s="47">
        <v>392</v>
      </c>
      <c r="D17" s="81">
        <f t="shared" si="1"/>
        <v>78</v>
      </c>
      <c r="E17" s="91">
        <f t="shared" si="2"/>
        <v>469</v>
      </c>
      <c r="F17" s="92">
        <v>391</v>
      </c>
      <c r="G17" s="92">
        <v>78</v>
      </c>
      <c r="H17" s="92">
        <v>275</v>
      </c>
      <c r="I17" s="92">
        <v>229</v>
      </c>
      <c r="J17" s="92">
        <f t="shared" si="3"/>
        <v>46</v>
      </c>
      <c r="K17" s="92">
        <f t="shared" si="4"/>
        <v>617.9745</v>
      </c>
      <c r="L17" s="92">
        <f>Tündi!E15</f>
        <v>507.753</v>
      </c>
      <c r="M17" s="93">
        <f>Tündi!F15</f>
        <v>110.2215</v>
      </c>
      <c r="N17" s="91">
        <f t="shared" si="9"/>
        <v>275</v>
      </c>
      <c r="O17" s="92">
        <v>229</v>
      </c>
      <c r="P17" s="92">
        <v>46</v>
      </c>
      <c r="Q17" s="92">
        <v>98</v>
      </c>
      <c r="R17" s="92">
        <v>82</v>
      </c>
      <c r="S17" s="92">
        <f t="shared" si="10"/>
        <v>16</v>
      </c>
      <c r="T17" s="94">
        <f t="shared" si="11"/>
        <v>228.45960000000002</v>
      </c>
      <c r="U17" s="94">
        <f>Tündi!Q15</f>
        <v>186.591</v>
      </c>
      <c r="V17" s="95">
        <f>Tündi!R15</f>
        <v>41.8686</v>
      </c>
      <c r="W17" s="91">
        <f t="shared" si="5"/>
        <v>98</v>
      </c>
      <c r="X17" s="92">
        <v>82</v>
      </c>
      <c r="Y17" s="92">
        <v>16</v>
      </c>
      <c r="Z17" s="98">
        <v>1800</v>
      </c>
      <c r="AA17" s="92">
        <f t="shared" si="6"/>
        <v>1500</v>
      </c>
      <c r="AB17" s="92">
        <f t="shared" si="7"/>
        <v>300</v>
      </c>
      <c r="AC17" s="92">
        <f t="shared" si="8"/>
        <v>60.9132</v>
      </c>
      <c r="AD17" s="94">
        <f>Tündi!K15</f>
        <v>50.761</v>
      </c>
      <c r="AE17" s="95">
        <f>Tündi!L15</f>
        <v>10.1522</v>
      </c>
    </row>
    <row r="18" spans="1:31" ht="29.25" customHeight="1">
      <c r="A18" s="16" t="s">
        <v>35</v>
      </c>
      <c r="B18" s="47">
        <v>709</v>
      </c>
      <c r="C18" s="47">
        <v>591</v>
      </c>
      <c r="D18" s="81">
        <f t="shared" si="1"/>
        <v>118</v>
      </c>
      <c r="E18" s="91">
        <f t="shared" si="2"/>
        <v>709</v>
      </c>
      <c r="F18" s="92">
        <v>591</v>
      </c>
      <c r="G18" s="92">
        <v>118</v>
      </c>
      <c r="H18" s="92">
        <v>638</v>
      </c>
      <c r="I18" s="92">
        <v>532</v>
      </c>
      <c r="J18" s="92">
        <f t="shared" si="3"/>
        <v>106</v>
      </c>
      <c r="K18" s="92">
        <f t="shared" si="4"/>
        <v>1364.9257</v>
      </c>
      <c r="L18" s="92">
        <f>Tündi!E16</f>
        <v>1121.136</v>
      </c>
      <c r="M18" s="93">
        <f>Tündi!F16</f>
        <v>243.7897</v>
      </c>
      <c r="N18" s="91">
        <f t="shared" si="9"/>
        <v>638</v>
      </c>
      <c r="O18" s="92">
        <v>532</v>
      </c>
      <c r="P18" s="92">
        <v>106</v>
      </c>
      <c r="Q18" s="92">
        <v>196</v>
      </c>
      <c r="R18" s="92">
        <v>163</v>
      </c>
      <c r="S18" s="92">
        <f t="shared" si="10"/>
        <v>33</v>
      </c>
      <c r="T18" s="94">
        <f t="shared" si="11"/>
        <v>543.92215</v>
      </c>
      <c r="U18" s="94">
        <f>Tündi!Q16</f>
        <v>443.956</v>
      </c>
      <c r="V18" s="95">
        <f>Tündi!R16</f>
        <v>99.96615</v>
      </c>
      <c r="W18" s="91">
        <f t="shared" si="5"/>
        <v>196</v>
      </c>
      <c r="X18" s="92">
        <v>163</v>
      </c>
      <c r="Y18" s="92">
        <v>33</v>
      </c>
      <c r="Z18" s="98">
        <v>3600</v>
      </c>
      <c r="AA18" s="92">
        <f t="shared" si="6"/>
        <v>3000</v>
      </c>
      <c r="AB18" s="92">
        <f t="shared" si="7"/>
        <v>600</v>
      </c>
      <c r="AC18" s="92">
        <f t="shared" si="8"/>
        <v>185.32559999999998</v>
      </c>
      <c r="AD18" s="94">
        <f>Tündi!K16</f>
        <v>154.438</v>
      </c>
      <c r="AE18" s="95">
        <f>Tündi!L16</f>
        <v>30.8876</v>
      </c>
    </row>
    <row r="19" spans="1:31" ht="29.25" customHeight="1">
      <c r="A19" s="13" t="s">
        <v>48</v>
      </c>
      <c r="B19" s="47">
        <v>269</v>
      </c>
      <c r="C19" s="47">
        <v>224</v>
      </c>
      <c r="D19" s="81">
        <f t="shared" si="1"/>
        <v>45</v>
      </c>
      <c r="E19" s="91">
        <f t="shared" si="2"/>
        <v>269</v>
      </c>
      <c r="F19" s="92">
        <v>224</v>
      </c>
      <c r="G19" s="92">
        <v>45</v>
      </c>
      <c r="H19" s="92">
        <v>258</v>
      </c>
      <c r="I19" s="92">
        <v>215</v>
      </c>
      <c r="J19" s="92">
        <f t="shared" si="3"/>
        <v>43</v>
      </c>
      <c r="K19" s="92">
        <f t="shared" si="4"/>
        <v>402.4985</v>
      </c>
      <c r="L19" s="92">
        <f>Tündi!E17</f>
        <v>329.803</v>
      </c>
      <c r="M19" s="93">
        <f>Tündi!F17</f>
        <v>72.6955</v>
      </c>
      <c r="N19" s="91">
        <f t="shared" si="9"/>
        <v>258</v>
      </c>
      <c r="O19" s="92">
        <v>215</v>
      </c>
      <c r="P19" s="92">
        <v>43</v>
      </c>
      <c r="Q19" s="92">
        <v>115</v>
      </c>
      <c r="R19" s="92">
        <v>96</v>
      </c>
      <c r="S19" s="92">
        <f t="shared" si="10"/>
        <v>19</v>
      </c>
      <c r="T19" s="94">
        <f t="shared" si="11"/>
        <v>314.65685</v>
      </c>
      <c r="U19" s="94">
        <f>Tündi!Q17</f>
        <v>257.276</v>
      </c>
      <c r="V19" s="95">
        <f>Tündi!R17</f>
        <v>57.380849999999995</v>
      </c>
      <c r="W19" s="91">
        <f t="shared" si="5"/>
        <v>115</v>
      </c>
      <c r="X19" s="92">
        <v>96</v>
      </c>
      <c r="Y19" s="92">
        <v>19</v>
      </c>
      <c r="Z19" s="98">
        <v>1800</v>
      </c>
      <c r="AA19" s="92">
        <f t="shared" si="6"/>
        <v>1500</v>
      </c>
      <c r="AB19" s="92">
        <f t="shared" si="7"/>
        <v>300</v>
      </c>
      <c r="AC19" s="92">
        <f t="shared" si="8"/>
        <v>73.13855</v>
      </c>
      <c r="AD19" s="94">
        <f>Tündi!K17</f>
        <v>59.733</v>
      </c>
      <c r="AE19" s="95">
        <f>Tündi!L17</f>
        <v>13.40555</v>
      </c>
    </row>
    <row r="20" spans="1:31" ht="29.25" customHeight="1">
      <c r="A20" s="16" t="s">
        <v>30</v>
      </c>
      <c r="B20" s="47">
        <v>1000</v>
      </c>
      <c r="C20" s="47">
        <v>833</v>
      </c>
      <c r="D20" s="81">
        <f t="shared" si="1"/>
        <v>167</v>
      </c>
      <c r="E20" s="91">
        <f>SUM(F20:G20)</f>
        <v>1985</v>
      </c>
      <c r="F20" s="92">
        <f>833+821</f>
        <v>1654</v>
      </c>
      <c r="G20" s="92">
        <f>167+164</f>
        <v>331</v>
      </c>
      <c r="H20" s="92">
        <v>209</v>
      </c>
      <c r="I20" s="92">
        <v>174</v>
      </c>
      <c r="J20" s="92">
        <f t="shared" si="3"/>
        <v>35</v>
      </c>
      <c r="K20" s="92">
        <f t="shared" si="4"/>
        <v>2767.3213</v>
      </c>
      <c r="L20" s="92">
        <f>Tündi!E18</f>
        <v>2271.259</v>
      </c>
      <c r="M20" s="93">
        <f>Tündi!F18</f>
        <v>496.0623</v>
      </c>
      <c r="N20" s="91">
        <f>SUM(O20:P20)</f>
        <v>702</v>
      </c>
      <c r="O20" s="92">
        <f>174+411</f>
        <v>585</v>
      </c>
      <c r="P20" s="92">
        <f>35+82</f>
        <v>117</v>
      </c>
      <c r="Q20" s="92">
        <v>225</v>
      </c>
      <c r="R20" s="92">
        <v>188</v>
      </c>
      <c r="S20" s="92">
        <f t="shared" si="10"/>
        <v>37</v>
      </c>
      <c r="T20" s="94">
        <f t="shared" si="11"/>
        <v>559.1156</v>
      </c>
      <c r="U20" s="94">
        <f>Tündi!Q18</f>
        <v>458.181</v>
      </c>
      <c r="V20" s="95">
        <f>Tündi!R18</f>
        <v>100.9346</v>
      </c>
      <c r="W20" s="91">
        <f>SUM(X20:Y20)</f>
        <v>424</v>
      </c>
      <c r="X20" s="92">
        <f>188+165</f>
        <v>353</v>
      </c>
      <c r="Y20" s="92">
        <f>38+33</f>
        <v>71</v>
      </c>
      <c r="Z20" s="98">
        <v>1800</v>
      </c>
      <c r="AA20" s="92">
        <f t="shared" si="6"/>
        <v>1500</v>
      </c>
      <c r="AB20" s="92">
        <f t="shared" si="7"/>
        <v>300</v>
      </c>
      <c r="AC20" s="92">
        <f t="shared" si="8"/>
        <v>285.30240000000003</v>
      </c>
      <c r="AD20" s="94">
        <f>Tündi!K18</f>
        <v>237.752</v>
      </c>
      <c r="AE20" s="95">
        <f>Tündi!L18</f>
        <v>47.5504</v>
      </c>
    </row>
    <row r="21" spans="1:31" ht="24.75" customHeight="1">
      <c r="A21" s="14" t="s">
        <v>13</v>
      </c>
      <c r="B21" s="47">
        <v>900</v>
      </c>
      <c r="C21" s="47">
        <v>750</v>
      </c>
      <c r="D21" s="81">
        <f t="shared" si="1"/>
        <v>150</v>
      </c>
      <c r="E21" s="91">
        <f t="shared" si="2"/>
        <v>900</v>
      </c>
      <c r="F21" s="92">
        <v>750</v>
      </c>
      <c r="G21" s="92">
        <v>150</v>
      </c>
      <c r="H21" s="92">
        <v>414</v>
      </c>
      <c r="I21" s="92">
        <v>345</v>
      </c>
      <c r="J21" s="92">
        <f t="shared" si="3"/>
        <v>69</v>
      </c>
      <c r="K21" s="92">
        <f t="shared" si="4"/>
        <v>801.03065</v>
      </c>
      <c r="L21" s="92">
        <f>Tündi!E19</f>
        <v>657.667</v>
      </c>
      <c r="M21" s="93">
        <f>Tündi!F19</f>
        <v>143.36365</v>
      </c>
      <c r="N21" s="91">
        <f t="shared" si="9"/>
        <v>414</v>
      </c>
      <c r="O21" s="92">
        <v>345</v>
      </c>
      <c r="P21" s="92">
        <v>69</v>
      </c>
      <c r="Q21" s="92">
        <v>281</v>
      </c>
      <c r="R21" s="92">
        <v>234</v>
      </c>
      <c r="S21" s="92">
        <f t="shared" si="10"/>
        <v>47</v>
      </c>
      <c r="T21" s="94">
        <f t="shared" si="11"/>
        <v>599.76335</v>
      </c>
      <c r="U21" s="94">
        <f>Tündi!Q19</f>
        <v>488.496</v>
      </c>
      <c r="V21" s="95">
        <f>Tündi!R19</f>
        <v>111.26735000000001</v>
      </c>
      <c r="W21" s="91">
        <f t="shared" si="5"/>
        <v>281</v>
      </c>
      <c r="X21" s="92">
        <v>234</v>
      </c>
      <c r="Y21" s="92">
        <v>47</v>
      </c>
      <c r="Z21" s="98">
        <v>3600</v>
      </c>
      <c r="AA21" s="92">
        <f t="shared" si="6"/>
        <v>3000</v>
      </c>
      <c r="AB21" s="92">
        <f t="shared" si="7"/>
        <v>600</v>
      </c>
      <c r="AC21" s="92">
        <f t="shared" si="8"/>
        <v>162.9096</v>
      </c>
      <c r="AD21" s="94">
        <f>Tündi!K19</f>
        <v>135.758</v>
      </c>
      <c r="AE21" s="95">
        <f>Tündi!L19</f>
        <v>27.1516</v>
      </c>
    </row>
    <row r="22" spans="1:31" ht="24.75" customHeight="1">
      <c r="A22" s="14" t="s">
        <v>14</v>
      </c>
      <c r="B22" s="47">
        <v>277</v>
      </c>
      <c r="C22" s="47">
        <v>231</v>
      </c>
      <c r="D22" s="81">
        <f aca="true" t="shared" si="12" ref="D22:D28">B22-C22</f>
        <v>46</v>
      </c>
      <c r="E22" s="91">
        <f aca="true" t="shared" si="13" ref="E22:E28">SUM(F22:G22)</f>
        <v>277</v>
      </c>
      <c r="F22" s="92">
        <v>231</v>
      </c>
      <c r="G22" s="92">
        <v>46</v>
      </c>
      <c r="H22" s="92">
        <v>87</v>
      </c>
      <c r="I22" s="92">
        <v>73</v>
      </c>
      <c r="J22" s="92">
        <f aca="true" t="shared" si="14" ref="J22:J28">H22-I22</f>
        <v>14</v>
      </c>
      <c r="K22" s="92">
        <f t="shared" si="4"/>
        <v>438.74255</v>
      </c>
      <c r="L22" s="92">
        <f>Tündi!E20</f>
        <v>359.839</v>
      </c>
      <c r="M22" s="93">
        <f>Tündi!F20</f>
        <v>78.90355000000001</v>
      </c>
      <c r="N22" s="91">
        <f aca="true" t="shared" si="15" ref="N22:N28">SUM(O22:P22)</f>
        <v>87</v>
      </c>
      <c r="O22" s="92">
        <v>73</v>
      </c>
      <c r="P22" s="92">
        <v>14</v>
      </c>
      <c r="Q22" s="92">
        <v>127</v>
      </c>
      <c r="R22" s="92">
        <v>106</v>
      </c>
      <c r="S22" s="92">
        <f aca="true" t="shared" si="16" ref="S22:S28">Q22-R22</f>
        <v>21</v>
      </c>
      <c r="T22" s="94">
        <f t="shared" si="11"/>
        <v>296.0956</v>
      </c>
      <c r="U22" s="94">
        <f>Tündi!Q20</f>
        <v>240.701</v>
      </c>
      <c r="V22" s="95">
        <f>Tündi!R20</f>
        <v>55.3946</v>
      </c>
      <c r="W22" s="91">
        <f t="shared" si="5"/>
        <v>127</v>
      </c>
      <c r="X22" s="92">
        <v>106</v>
      </c>
      <c r="Y22" s="92">
        <v>21</v>
      </c>
      <c r="Z22" s="98">
        <v>1800</v>
      </c>
      <c r="AA22" s="92">
        <f aca="true" t="shared" si="17" ref="AA22:AA28">Z22/1.2</f>
        <v>1500</v>
      </c>
      <c r="AB22" s="92">
        <f aca="true" t="shared" si="18" ref="AB22:AB28">Z22-AA22</f>
        <v>300</v>
      </c>
      <c r="AC22" s="92">
        <f t="shared" si="8"/>
        <v>60.252</v>
      </c>
      <c r="AD22" s="94">
        <f>Tündi!K20</f>
        <v>50.21</v>
      </c>
      <c r="AE22" s="95">
        <f>Tündi!L20</f>
        <v>10.042</v>
      </c>
    </row>
    <row r="23" spans="1:31" ht="24.75" customHeight="1">
      <c r="A23" s="14" t="s">
        <v>15</v>
      </c>
      <c r="B23" s="47">
        <v>716</v>
      </c>
      <c r="C23" s="47">
        <v>597</v>
      </c>
      <c r="D23" s="81">
        <f t="shared" si="12"/>
        <v>119</v>
      </c>
      <c r="E23" s="91">
        <f t="shared" si="13"/>
        <v>716</v>
      </c>
      <c r="F23" s="92">
        <v>597</v>
      </c>
      <c r="G23" s="92">
        <v>119</v>
      </c>
      <c r="H23" s="92">
        <v>604</v>
      </c>
      <c r="I23" s="92">
        <v>503</v>
      </c>
      <c r="J23" s="92">
        <f t="shared" si="14"/>
        <v>101</v>
      </c>
      <c r="K23" s="92">
        <f t="shared" si="4"/>
        <v>1297.2004</v>
      </c>
      <c r="L23" s="92">
        <f>Tündi!E21</f>
        <v>1064.866</v>
      </c>
      <c r="M23" s="93">
        <f>Tündi!F21</f>
        <v>232.3344</v>
      </c>
      <c r="N23" s="91">
        <f t="shared" si="15"/>
        <v>604</v>
      </c>
      <c r="O23" s="92">
        <v>503</v>
      </c>
      <c r="P23" s="92">
        <v>101</v>
      </c>
      <c r="Q23" s="92">
        <v>148</v>
      </c>
      <c r="R23" s="92">
        <v>123</v>
      </c>
      <c r="S23" s="92">
        <f t="shared" si="16"/>
        <v>25</v>
      </c>
      <c r="T23" s="94">
        <f t="shared" si="11"/>
        <v>572.5831000000001</v>
      </c>
      <c r="U23" s="94">
        <f>Tündi!Q21</f>
        <v>466.461</v>
      </c>
      <c r="V23" s="95">
        <f>Tündi!R21</f>
        <v>106.1221</v>
      </c>
      <c r="W23" s="91">
        <f t="shared" si="5"/>
        <v>148</v>
      </c>
      <c r="X23" s="92">
        <v>123</v>
      </c>
      <c r="Y23" s="92">
        <v>25</v>
      </c>
      <c r="Z23" s="98">
        <v>1800</v>
      </c>
      <c r="AA23" s="92">
        <f t="shared" si="17"/>
        <v>1500</v>
      </c>
      <c r="AB23" s="92">
        <f t="shared" si="18"/>
        <v>300</v>
      </c>
      <c r="AC23" s="92">
        <f t="shared" si="8"/>
        <v>84.996</v>
      </c>
      <c r="AD23" s="94">
        <f>Tündi!K21</f>
        <v>70.83</v>
      </c>
      <c r="AE23" s="95">
        <f>Tündi!L21</f>
        <v>14.166</v>
      </c>
    </row>
    <row r="24" spans="1:31" ht="24.75" customHeight="1">
      <c r="A24" s="16" t="s">
        <v>31</v>
      </c>
      <c r="B24" s="47">
        <v>553</v>
      </c>
      <c r="C24" s="47">
        <v>461</v>
      </c>
      <c r="D24" s="81">
        <f t="shared" si="12"/>
        <v>92</v>
      </c>
      <c r="E24" s="91">
        <f t="shared" si="13"/>
        <v>553</v>
      </c>
      <c r="F24" s="92">
        <v>461</v>
      </c>
      <c r="G24" s="92">
        <v>92</v>
      </c>
      <c r="H24" s="92">
        <v>104</v>
      </c>
      <c r="I24" s="92">
        <v>87</v>
      </c>
      <c r="J24" s="92">
        <f t="shared" si="14"/>
        <v>17</v>
      </c>
      <c r="K24" s="92">
        <f t="shared" si="4"/>
        <v>504.8215</v>
      </c>
      <c r="L24" s="92">
        <f>Tündi!E22</f>
        <v>413.044</v>
      </c>
      <c r="M24" s="93">
        <f>Tündi!F22</f>
        <v>91.7775</v>
      </c>
      <c r="N24" s="91">
        <f t="shared" si="15"/>
        <v>104</v>
      </c>
      <c r="O24" s="92">
        <v>87</v>
      </c>
      <c r="P24" s="92">
        <v>17</v>
      </c>
      <c r="Q24" s="92">
        <v>162</v>
      </c>
      <c r="R24" s="92">
        <v>135</v>
      </c>
      <c r="S24" s="92">
        <f t="shared" si="16"/>
        <v>27</v>
      </c>
      <c r="T24" s="94">
        <f t="shared" si="11"/>
        <v>312.0786</v>
      </c>
      <c r="U24" s="94">
        <f>Tündi!Q22</f>
        <v>253.491</v>
      </c>
      <c r="V24" s="95">
        <f>Tündi!R22</f>
        <v>58.5876</v>
      </c>
      <c r="W24" s="91">
        <f t="shared" si="5"/>
        <v>162</v>
      </c>
      <c r="X24" s="92">
        <v>135</v>
      </c>
      <c r="Y24" s="92">
        <v>27</v>
      </c>
      <c r="Z24" s="98">
        <v>1800</v>
      </c>
      <c r="AA24" s="92">
        <f t="shared" si="17"/>
        <v>1500</v>
      </c>
      <c r="AB24" s="92">
        <f t="shared" si="18"/>
        <v>300</v>
      </c>
      <c r="AC24" s="92">
        <f t="shared" si="8"/>
        <v>165.8772</v>
      </c>
      <c r="AD24" s="94">
        <f>Tündi!K22</f>
        <v>138.231</v>
      </c>
      <c r="AE24" s="95">
        <f>Tündi!L22</f>
        <v>27.6462</v>
      </c>
    </row>
    <row r="25" spans="1:31" ht="24.75" customHeight="1">
      <c r="A25" s="13" t="s">
        <v>37</v>
      </c>
      <c r="B25" s="47">
        <v>618</v>
      </c>
      <c r="C25" s="47">
        <v>515</v>
      </c>
      <c r="D25" s="81">
        <f t="shared" si="12"/>
        <v>103</v>
      </c>
      <c r="E25" s="91">
        <f t="shared" si="13"/>
        <v>618</v>
      </c>
      <c r="F25" s="92">
        <v>515</v>
      </c>
      <c r="G25" s="92">
        <v>103</v>
      </c>
      <c r="H25" s="92">
        <v>222</v>
      </c>
      <c r="I25" s="92">
        <v>185</v>
      </c>
      <c r="J25" s="92">
        <f t="shared" si="14"/>
        <v>37</v>
      </c>
      <c r="K25" s="92">
        <f t="shared" si="4"/>
        <v>64.5</v>
      </c>
      <c r="L25" s="92">
        <f>Tündi!E23</f>
        <v>53.75</v>
      </c>
      <c r="M25" s="93">
        <f>Tündi!F23</f>
        <v>10.75</v>
      </c>
      <c r="N25" s="91">
        <f t="shared" si="15"/>
        <v>222</v>
      </c>
      <c r="O25" s="92">
        <v>185</v>
      </c>
      <c r="P25" s="92">
        <v>37</v>
      </c>
      <c r="Q25" s="92">
        <v>281</v>
      </c>
      <c r="R25" s="92">
        <v>234</v>
      </c>
      <c r="S25" s="92">
        <f t="shared" si="16"/>
        <v>47</v>
      </c>
      <c r="T25" s="94">
        <f>SUM(U25:V25)</f>
        <v>265.5636</v>
      </c>
      <c r="U25" s="94">
        <f>Tündi!Q23</f>
        <v>217.491</v>
      </c>
      <c r="V25" s="95">
        <f>Tündi!R23</f>
        <v>48.0726</v>
      </c>
      <c r="W25" s="91">
        <f t="shared" si="5"/>
        <v>281</v>
      </c>
      <c r="X25" s="92">
        <v>234</v>
      </c>
      <c r="Y25" s="92">
        <v>47</v>
      </c>
      <c r="Z25" s="98">
        <v>1800</v>
      </c>
      <c r="AA25" s="92">
        <f t="shared" si="17"/>
        <v>1500</v>
      </c>
      <c r="AB25" s="92">
        <f t="shared" si="18"/>
        <v>300</v>
      </c>
      <c r="AC25" s="92">
        <f t="shared" si="8"/>
        <v>174.4776</v>
      </c>
      <c r="AD25" s="94">
        <f>Tündi!K23</f>
        <v>145.398</v>
      </c>
      <c r="AE25" s="95">
        <f>Tündi!L23</f>
        <v>29.0796</v>
      </c>
    </row>
    <row r="26" spans="1:31" ht="24.75" customHeight="1">
      <c r="A26" s="16" t="s">
        <v>49</v>
      </c>
      <c r="B26" s="47"/>
      <c r="C26" s="47"/>
      <c r="D26" s="81"/>
      <c r="E26" s="91">
        <v>4232</v>
      </c>
      <c r="F26" s="92">
        <v>3528</v>
      </c>
      <c r="G26" s="92">
        <v>706</v>
      </c>
      <c r="H26" s="92">
        <v>2470</v>
      </c>
      <c r="I26" s="92">
        <v>2058</v>
      </c>
      <c r="J26" s="92">
        <v>412</v>
      </c>
      <c r="K26" s="92">
        <f t="shared" si="4"/>
        <v>6626.1465499999995</v>
      </c>
      <c r="L26" s="92">
        <f>Tündi!E27</f>
        <v>5435.847</v>
      </c>
      <c r="M26" s="93">
        <f>Tündi!F27</f>
        <v>1190.29955</v>
      </c>
      <c r="N26" s="91">
        <v>2470</v>
      </c>
      <c r="O26" s="92">
        <v>2057</v>
      </c>
      <c r="P26" s="92">
        <v>413</v>
      </c>
      <c r="Q26" s="92">
        <v>854</v>
      </c>
      <c r="R26" s="92">
        <v>709</v>
      </c>
      <c r="S26" s="92">
        <v>145</v>
      </c>
      <c r="T26" s="94">
        <f>SUM(U26:V26)</f>
        <v>2235.8571</v>
      </c>
      <c r="U26" s="92">
        <f>Tündi!Q27</f>
        <v>1835.789</v>
      </c>
      <c r="V26" s="93">
        <f>Tündi!R27</f>
        <v>400.06809999999996</v>
      </c>
      <c r="W26" s="91">
        <v>850</v>
      </c>
      <c r="X26" s="92">
        <v>709</v>
      </c>
      <c r="Y26" s="92">
        <v>141</v>
      </c>
      <c r="Z26" s="98"/>
      <c r="AA26" s="92"/>
      <c r="AB26" s="92"/>
      <c r="AC26" s="92">
        <f>SUM(AD26:AE26)</f>
        <v>573.108</v>
      </c>
      <c r="AD26" s="92">
        <f>Tündi!K27</f>
        <v>477.59</v>
      </c>
      <c r="AE26" s="93">
        <f>Tündi!L27</f>
        <v>95.518</v>
      </c>
    </row>
    <row r="27" spans="1:31" ht="24.75" customHeight="1">
      <c r="A27" s="16" t="s">
        <v>50</v>
      </c>
      <c r="B27" s="47"/>
      <c r="C27" s="47"/>
      <c r="D27" s="81"/>
      <c r="E27" s="91">
        <v>3851</v>
      </c>
      <c r="F27" s="92">
        <v>3210</v>
      </c>
      <c r="G27" s="92">
        <v>641</v>
      </c>
      <c r="H27" s="92">
        <v>1611</v>
      </c>
      <c r="I27" s="92">
        <v>1342</v>
      </c>
      <c r="J27" s="92">
        <v>269</v>
      </c>
      <c r="K27" s="92">
        <f t="shared" si="4"/>
        <v>5288.8775000000005</v>
      </c>
      <c r="L27" s="92">
        <f>Tündi!E26</f>
        <v>4349.108</v>
      </c>
      <c r="M27" s="93">
        <f>Tündi!F26</f>
        <v>939.7695</v>
      </c>
      <c r="N27" s="91">
        <v>1611</v>
      </c>
      <c r="O27" s="92">
        <v>1342</v>
      </c>
      <c r="P27" s="92">
        <v>269</v>
      </c>
      <c r="Q27" s="92">
        <v>538</v>
      </c>
      <c r="R27" s="92">
        <v>448</v>
      </c>
      <c r="S27" s="92">
        <v>90</v>
      </c>
      <c r="T27" s="94">
        <f>SUM(U27:V27)</f>
        <v>1010.38345</v>
      </c>
      <c r="U27" s="92">
        <f>Tündi!Q26</f>
        <v>823.017</v>
      </c>
      <c r="V27" s="93">
        <f>Tündi!R26</f>
        <v>187.36645000000001</v>
      </c>
      <c r="W27" s="91">
        <v>538</v>
      </c>
      <c r="X27" s="92">
        <v>448</v>
      </c>
      <c r="Y27" s="92">
        <v>90</v>
      </c>
      <c r="Z27" s="98"/>
      <c r="AA27" s="92"/>
      <c r="AB27" s="92"/>
      <c r="AC27" s="92">
        <f>SUM(AD27:AE27)</f>
        <v>366.828</v>
      </c>
      <c r="AD27" s="92">
        <f>Tündi!K26</f>
        <v>305.69</v>
      </c>
      <c r="AE27" s="93">
        <f>Tündi!L26</f>
        <v>61.138</v>
      </c>
    </row>
    <row r="28" spans="1:31" ht="24.75" customHeight="1">
      <c r="A28" s="14" t="s">
        <v>16</v>
      </c>
      <c r="B28" s="47">
        <v>3226</v>
      </c>
      <c r="C28" s="47">
        <v>2688</v>
      </c>
      <c r="D28" s="81">
        <f t="shared" si="12"/>
        <v>538</v>
      </c>
      <c r="E28" s="91">
        <f t="shared" si="13"/>
        <v>3226</v>
      </c>
      <c r="F28" s="92">
        <v>2688</v>
      </c>
      <c r="G28" s="92">
        <v>538</v>
      </c>
      <c r="H28" s="92">
        <v>1137</v>
      </c>
      <c r="I28" s="92">
        <v>948</v>
      </c>
      <c r="J28" s="92">
        <f t="shared" si="14"/>
        <v>189</v>
      </c>
      <c r="K28" s="92">
        <f t="shared" si="4"/>
        <v>5851.00065</v>
      </c>
      <c r="L28" s="92">
        <f>Tündi!E24</f>
        <v>4808.354</v>
      </c>
      <c r="M28" s="93">
        <f>Tündi!F24</f>
        <v>1042.6466500000001</v>
      </c>
      <c r="N28" s="91">
        <f t="shared" si="15"/>
        <v>1137</v>
      </c>
      <c r="O28" s="92">
        <v>948</v>
      </c>
      <c r="P28" s="92">
        <v>189</v>
      </c>
      <c r="Q28" s="92">
        <v>574</v>
      </c>
      <c r="R28" s="92">
        <v>478</v>
      </c>
      <c r="S28" s="92">
        <f t="shared" si="16"/>
        <v>96</v>
      </c>
      <c r="T28" s="94">
        <f>SUM(U28:V28)</f>
        <v>1289.5711</v>
      </c>
      <c r="U28" s="92">
        <f>Tündi!Q24</f>
        <v>1052.049</v>
      </c>
      <c r="V28" s="93">
        <f>Tündi!R24</f>
        <v>237.5221</v>
      </c>
      <c r="W28" s="91">
        <f t="shared" si="5"/>
        <v>574</v>
      </c>
      <c r="X28" s="92">
        <v>478</v>
      </c>
      <c r="Y28" s="92">
        <v>96</v>
      </c>
      <c r="Z28" s="98">
        <v>3600</v>
      </c>
      <c r="AA28" s="92">
        <f t="shared" si="17"/>
        <v>3000</v>
      </c>
      <c r="AB28" s="92">
        <f t="shared" si="18"/>
        <v>600</v>
      </c>
      <c r="AC28" s="92">
        <f>SUM(AD28:AE28)</f>
        <v>393.12840000000006</v>
      </c>
      <c r="AD28" s="92">
        <f>Tündi!K24</f>
        <v>327.607</v>
      </c>
      <c r="AE28" s="93">
        <f>Tündi!L24</f>
        <v>65.5214</v>
      </c>
    </row>
    <row r="29" spans="1:31" ht="24.75" customHeight="1">
      <c r="A29" s="15" t="s">
        <v>84</v>
      </c>
      <c r="B29" s="48"/>
      <c r="C29" s="48"/>
      <c r="D29" s="82"/>
      <c r="E29" s="99"/>
      <c r="F29" s="100"/>
      <c r="G29" s="100"/>
      <c r="H29" s="100"/>
      <c r="I29" s="100"/>
      <c r="J29" s="100"/>
      <c r="K29" s="100">
        <f t="shared" si="4"/>
        <v>100.32875</v>
      </c>
      <c r="L29" s="100">
        <f>Tündi!E25</f>
        <v>82.453</v>
      </c>
      <c r="M29" s="101">
        <f>Tündi!F25</f>
        <v>17.87575</v>
      </c>
      <c r="N29" s="99"/>
      <c r="O29" s="100"/>
      <c r="P29" s="100"/>
      <c r="Q29" s="100"/>
      <c r="R29" s="100"/>
      <c r="S29" s="100"/>
      <c r="T29" s="94">
        <f>SUM(U29:V29)</f>
        <v>249.4306</v>
      </c>
      <c r="U29" s="100">
        <f>Tündi!Q25</f>
        <v>203.631</v>
      </c>
      <c r="V29" s="100">
        <f>Tündi!R25</f>
        <v>45.7996</v>
      </c>
      <c r="W29" s="99"/>
      <c r="X29" s="100"/>
      <c r="Y29" s="100"/>
      <c r="Z29" s="100"/>
      <c r="AA29" s="100"/>
      <c r="AB29" s="100"/>
      <c r="AC29" s="92">
        <f>SUM(AD29:AE29)</f>
        <v>21.343200000000003</v>
      </c>
      <c r="AD29" s="100">
        <f>Tündi!K25</f>
        <v>17.786</v>
      </c>
      <c r="AE29" s="101">
        <f>Tündi!L25</f>
        <v>3.5572</v>
      </c>
    </row>
    <row r="30" spans="1:31" ht="29.25" customHeight="1">
      <c r="A30" s="49" t="s">
        <v>83</v>
      </c>
      <c r="B30" s="50">
        <f>SUM(B9:B29)</f>
        <v>17778</v>
      </c>
      <c r="C30" s="50">
        <f>SUM(C9:C29)</f>
        <v>14814</v>
      </c>
      <c r="D30" s="83">
        <f>SUM(D9:D29)</f>
        <v>2964</v>
      </c>
      <c r="E30" s="102">
        <f>SUM(E8:E29)</f>
        <v>82471</v>
      </c>
      <c r="F30" s="103">
        <f aca="true" t="shared" si="19" ref="F30:AE30">SUM(F8:F29)</f>
        <v>77999</v>
      </c>
      <c r="G30" s="103">
        <f t="shared" si="19"/>
        <v>4474</v>
      </c>
      <c r="H30" s="103">
        <f t="shared" si="19"/>
        <v>10458</v>
      </c>
      <c r="I30" s="103">
        <f t="shared" si="19"/>
        <v>8716</v>
      </c>
      <c r="J30" s="103">
        <f t="shared" si="19"/>
        <v>1742</v>
      </c>
      <c r="K30" s="103">
        <f t="shared" si="19"/>
        <v>38827.02625</v>
      </c>
      <c r="L30" s="103">
        <f t="shared" si="19"/>
        <v>31876.942000000003</v>
      </c>
      <c r="M30" s="104">
        <f t="shared" si="19"/>
        <v>6950.084250000001</v>
      </c>
      <c r="N30" s="102">
        <f t="shared" si="19"/>
        <v>10951</v>
      </c>
      <c r="O30" s="103">
        <f t="shared" si="19"/>
        <v>9126</v>
      </c>
      <c r="P30" s="103">
        <f t="shared" si="19"/>
        <v>1825</v>
      </c>
      <c r="Q30" s="103">
        <f t="shared" si="19"/>
        <v>4741</v>
      </c>
      <c r="R30" s="103">
        <f t="shared" si="19"/>
        <v>3947</v>
      </c>
      <c r="S30" s="103">
        <f t="shared" si="19"/>
        <v>794</v>
      </c>
      <c r="T30" s="103">
        <f t="shared" si="19"/>
        <v>16199.728099999997</v>
      </c>
      <c r="U30" s="103">
        <f t="shared" si="19"/>
        <v>13257.111999999996</v>
      </c>
      <c r="V30" s="104">
        <f t="shared" si="19"/>
        <v>2942.6160999999997</v>
      </c>
      <c r="W30" s="102">
        <f t="shared" si="19"/>
        <v>5268</v>
      </c>
      <c r="X30" s="103">
        <f t="shared" si="19"/>
        <v>4390</v>
      </c>
      <c r="Y30" s="103">
        <f t="shared" si="19"/>
        <v>878</v>
      </c>
      <c r="Z30" s="103">
        <f t="shared" si="19"/>
        <v>48300</v>
      </c>
      <c r="AA30" s="103">
        <f t="shared" si="19"/>
        <v>40250</v>
      </c>
      <c r="AB30" s="103">
        <f t="shared" si="19"/>
        <v>8050</v>
      </c>
      <c r="AC30" s="103">
        <f t="shared" si="19"/>
        <v>3823.37995</v>
      </c>
      <c r="AD30" s="103">
        <f t="shared" si="19"/>
        <v>3179.609</v>
      </c>
      <c r="AE30" s="104">
        <f t="shared" si="19"/>
        <v>643.77095</v>
      </c>
    </row>
  </sheetData>
  <mergeCells count="12">
    <mergeCell ref="N6:P6"/>
    <mergeCell ref="T6:V6"/>
    <mergeCell ref="AC1:AE1"/>
    <mergeCell ref="A5:A7"/>
    <mergeCell ref="E5:M5"/>
    <mergeCell ref="E6:G6"/>
    <mergeCell ref="W5:AE5"/>
    <mergeCell ref="W6:Y6"/>
    <mergeCell ref="AC6:AE6"/>
    <mergeCell ref="A2:AE2"/>
    <mergeCell ref="K6:M6"/>
    <mergeCell ref="N5:V5"/>
  </mergeCells>
  <printOptions horizontalCentered="1"/>
  <pageMargins left="0.1968503937007874" right="0.2362204724409449" top="0.52" bottom="0.21" header="0.15748031496062992" footer="0.18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29"/>
  <sheetViews>
    <sheetView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140625" defaultRowHeight="12.75"/>
  <cols>
    <col min="1" max="1" width="55.57421875" style="73" customWidth="1"/>
    <col min="2" max="2" width="12.7109375" style="73" bestFit="1" customWidth="1"/>
    <col min="3" max="3" width="11.421875" style="73" bestFit="1" customWidth="1"/>
    <col min="4" max="4" width="12.7109375" style="73" bestFit="1" customWidth="1"/>
    <col min="5" max="7" width="12.7109375" style="73" customWidth="1"/>
    <col min="8" max="8" width="11.421875" style="73" bestFit="1" customWidth="1"/>
    <col min="9" max="9" width="9.28125" style="73" bestFit="1" customWidth="1"/>
    <col min="10" max="10" width="11.421875" style="73" bestFit="1" customWidth="1"/>
    <col min="11" max="13" width="11.421875" style="73" customWidth="1"/>
    <col min="14" max="16" width="12.421875" style="73" customWidth="1"/>
    <col min="17" max="16384" width="9.140625" style="73" customWidth="1"/>
  </cols>
  <sheetData>
    <row r="3" spans="1:19" ht="15">
      <c r="A3" s="140" t="s">
        <v>57</v>
      </c>
      <c r="B3" s="76">
        <v>2009</v>
      </c>
      <c r="C3" s="76"/>
      <c r="D3" s="76"/>
      <c r="E3" s="138" t="s">
        <v>79</v>
      </c>
      <c r="F3" s="138"/>
      <c r="G3" s="138"/>
      <c r="H3" s="76"/>
      <c r="I3" s="76"/>
      <c r="J3" s="76"/>
      <c r="K3" s="138" t="s">
        <v>79</v>
      </c>
      <c r="L3" s="138"/>
      <c r="M3" s="138"/>
      <c r="N3" s="76"/>
      <c r="O3" s="76"/>
      <c r="P3" s="76"/>
      <c r="Q3" s="139" t="s">
        <v>81</v>
      </c>
      <c r="R3" s="139"/>
      <c r="S3" s="139"/>
    </row>
    <row r="4" spans="1:19" ht="15" customHeight="1">
      <c r="A4" s="141"/>
      <c r="B4" s="138" t="s">
        <v>58</v>
      </c>
      <c r="C4" s="138"/>
      <c r="D4" s="138"/>
      <c r="E4" s="138" t="s">
        <v>58</v>
      </c>
      <c r="F4" s="138"/>
      <c r="G4" s="138"/>
      <c r="H4" s="138" t="s">
        <v>59</v>
      </c>
      <c r="I4" s="138"/>
      <c r="J4" s="138"/>
      <c r="K4" s="138" t="s">
        <v>59</v>
      </c>
      <c r="L4" s="138"/>
      <c r="M4" s="138"/>
      <c r="N4" s="138" t="s">
        <v>77</v>
      </c>
      <c r="O4" s="138"/>
      <c r="P4" s="138"/>
      <c r="Q4" s="138" t="s">
        <v>78</v>
      </c>
      <c r="R4" s="138"/>
      <c r="S4" s="138"/>
    </row>
    <row r="5" spans="1:19" ht="15">
      <c r="A5" s="141"/>
      <c r="B5" s="73" t="s">
        <v>60</v>
      </c>
      <c r="C5" s="73" t="s">
        <v>61</v>
      </c>
      <c r="D5" s="73" t="s">
        <v>62</v>
      </c>
      <c r="E5" s="73" t="s">
        <v>60</v>
      </c>
      <c r="F5" s="73" t="s">
        <v>61</v>
      </c>
      <c r="G5" s="73" t="s">
        <v>62</v>
      </c>
      <c r="H5" s="73" t="s">
        <v>60</v>
      </c>
      <c r="I5" s="73" t="s">
        <v>61</v>
      </c>
      <c r="J5" s="73" t="s">
        <v>62</v>
      </c>
      <c r="K5" s="73" t="s">
        <v>60</v>
      </c>
      <c r="L5" s="73" t="s">
        <v>61</v>
      </c>
      <c r="M5" s="73" t="s">
        <v>62</v>
      </c>
      <c r="N5" s="73" t="s">
        <v>60</v>
      </c>
      <c r="O5" s="73" t="s">
        <v>61</v>
      </c>
      <c r="P5" s="73" t="s">
        <v>62</v>
      </c>
      <c r="Q5" s="73" t="s">
        <v>60</v>
      </c>
      <c r="R5" s="73" t="s">
        <v>61</v>
      </c>
      <c r="S5" s="73" t="s">
        <v>62</v>
      </c>
    </row>
    <row r="6" spans="1:19" ht="15">
      <c r="A6" s="74" t="s">
        <v>63</v>
      </c>
      <c r="B6" s="73">
        <v>0</v>
      </c>
      <c r="C6" s="73">
        <v>0</v>
      </c>
      <c r="D6" s="73">
        <v>0</v>
      </c>
      <c r="E6" s="73">
        <f>B6/1000</f>
        <v>0</v>
      </c>
      <c r="F6" s="73">
        <f>C6/1000</f>
        <v>0</v>
      </c>
      <c r="G6" s="73">
        <f>SUM(E6:F6)</f>
        <v>0</v>
      </c>
      <c r="H6" s="73">
        <v>0</v>
      </c>
      <c r="I6" s="73">
        <v>0</v>
      </c>
      <c r="J6" s="73">
        <v>0</v>
      </c>
      <c r="K6" s="73">
        <f>H6/1000</f>
        <v>0</v>
      </c>
      <c r="L6" s="73">
        <f>I6/1000</f>
        <v>0</v>
      </c>
      <c r="M6" s="73">
        <f>SUM(K6:L6)</f>
        <v>0</v>
      </c>
      <c r="N6" s="73">
        <v>852571</v>
      </c>
      <c r="O6" s="73">
        <v>174287.8</v>
      </c>
      <c r="P6" s="73">
        <v>1026858.8</v>
      </c>
      <c r="Q6" s="73">
        <f>N6/1000</f>
        <v>852.571</v>
      </c>
      <c r="R6" s="73">
        <f>O6/1000</f>
        <v>174.28779999999998</v>
      </c>
      <c r="S6" s="73">
        <f>SUM(Q6:R6)</f>
        <v>1026.8588</v>
      </c>
    </row>
    <row r="7" spans="1:19" ht="15">
      <c r="A7" s="73" t="s">
        <v>64</v>
      </c>
      <c r="B7" s="73">
        <v>5526512</v>
      </c>
      <c r="C7" s="73">
        <v>1205205.45</v>
      </c>
      <c r="D7" s="73">
        <v>6731717.450000001</v>
      </c>
      <c r="E7" s="73">
        <f aca="true" t="shared" si="0" ref="E7:E27">B7/1000</f>
        <v>5526.512</v>
      </c>
      <c r="F7" s="73">
        <f aca="true" t="shared" si="1" ref="F7:F27">C7/1000</f>
        <v>1205.20545</v>
      </c>
      <c r="G7" s="73">
        <f aca="true" t="shared" si="2" ref="G7:G27">SUM(E7:F7)</f>
        <v>6731.71745</v>
      </c>
      <c r="H7" s="73">
        <v>457766</v>
      </c>
      <c r="I7" s="73">
        <v>97943.4</v>
      </c>
      <c r="J7" s="73">
        <v>555709.4</v>
      </c>
      <c r="K7" s="73">
        <f aca="true" t="shared" si="3" ref="K7:K27">H7/1000</f>
        <v>457.766</v>
      </c>
      <c r="L7" s="73">
        <f aca="true" t="shared" si="4" ref="L7:L27">I7/1000</f>
        <v>97.9434</v>
      </c>
      <c r="M7" s="73">
        <f aca="true" t="shared" si="5" ref="M7:M27">SUM(K7:L7)</f>
        <v>555.7094</v>
      </c>
      <c r="N7" s="73">
        <v>3651874</v>
      </c>
      <c r="O7" s="73">
        <v>808208.4</v>
      </c>
      <c r="P7" s="73">
        <v>4460082.4</v>
      </c>
      <c r="Q7" s="73">
        <f aca="true" t="shared" si="6" ref="Q7:Q27">N7/1000</f>
        <v>3651.874</v>
      </c>
      <c r="R7" s="73">
        <f aca="true" t="shared" si="7" ref="R7:R27">O7/1000</f>
        <v>808.2084</v>
      </c>
      <c r="S7" s="73">
        <f aca="true" t="shared" si="8" ref="S7:S27">SUM(Q7:R7)</f>
        <v>4460.082399999999</v>
      </c>
    </row>
    <row r="8" spans="1:19" ht="15">
      <c r="A8" s="73" t="s">
        <v>65</v>
      </c>
      <c r="B8" s="73">
        <v>1201479</v>
      </c>
      <c r="C8" s="73">
        <v>259657.5</v>
      </c>
      <c r="D8" s="73">
        <v>1461136.5</v>
      </c>
      <c r="E8" s="73">
        <f t="shared" si="0"/>
        <v>1201.479</v>
      </c>
      <c r="F8" s="73">
        <f t="shared" si="1"/>
        <v>259.6575</v>
      </c>
      <c r="G8" s="73">
        <f t="shared" si="2"/>
        <v>1461.1365</v>
      </c>
      <c r="H8" s="73">
        <v>121847</v>
      </c>
      <c r="I8" s="73">
        <v>24369.4</v>
      </c>
      <c r="J8" s="73">
        <v>146216.4</v>
      </c>
      <c r="K8" s="73">
        <f t="shared" si="3"/>
        <v>121.847</v>
      </c>
      <c r="L8" s="73">
        <f t="shared" si="4"/>
        <v>24.369400000000002</v>
      </c>
      <c r="M8" s="73">
        <f t="shared" si="5"/>
        <v>146.2164</v>
      </c>
      <c r="N8" s="73">
        <v>269266</v>
      </c>
      <c r="O8" s="73">
        <v>62327.35</v>
      </c>
      <c r="P8" s="73">
        <v>331593.35</v>
      </c>
      <c r="Q8" s="73">
        <f t="shared" si="6"/>
        <v>269.266</v>
      </c>
      <c r="R8" s="73">
        <f t="shared" si="7"/>
        <v>62.327349999999996</v>
      </c>
      <c r="S8" s="73">
        <f t="shared" si="8"/>
        <v>331.59335</v>
      </c>
    </row>
    <row r="9" spans="1:19" ht="15">
      <c r="A9" s="73" t="s">
        <v>66</v>
      </c>
      <c r="B9" s="73">
        <v>38059</v>
      </c>
      <c r="C9" s="73">
        <v>8410.4</v>
      </c>
      <c r="D9" s="73">
        <v>46469.4</v>
      </c>
      <c r="E9" s="73">
        <f t="shared" si="0"/>
        <v>38.059</v>
      </c>
      <c r="F9" s="73">
        <f t="shared" si="1"/>
        <v>8.4104</v>
      </c>
      <c r="G9" s="73">
        <f t="shared" si="2"/>
        <v>46.46939999999999</v>
      </c>
      <c r="H9" s="73">
        <v>27939</v>
      </c>
      <c r="I9" s="73">
        <v>5587.8</v>
      </c>
      <c r="J9" s="73">
        <v>33526.8</v>
      </c>
      <c r="K9" s="73">
        <f t="shared" si="3"/>
        <v>27.939</v>
      </c>
      <c r="L9" s="73">
        <f t="shared" si="4"/>
        <v>5.5878000000000005</v>
      </c>
      <c r="M9" s="73">
        <f t="shared" si="5"/>
        <v>33.5268</v>
      </c>
      <c r="N9" s="73">
        <v>205061</v>
      </c>
      <c r="O9" s="73">
        <v>46006.1</v>
      </c>
      <c r="P9" s="73">
        <v>251067.1</v>
      </c>
      <c r="Q9" s="73">
        <f t="shared" si="6"/>
        <v>205.061</v>
      </c>
      <c r="R9" s="73">
        <f t="shared" si="7"/>
        <v>46.006099999999996</v>
      </c>
      <c r="S9" s="73">
        <f t="shared" si="8"/>
        <v>251.0671</v>
      </c>
    </row>
    <row r="10" spans="1:19" ht="15">
      <c r="A10" s="73" t="s">
        <v>29</v>
      </c>
      <c r="B10" s="73">
        <v>689728</v>
      </c>
      <c r="C10" s="73">
        <v>151820.7</v>
      </c>
      <c r="D10" s="73">
        <v>841549.6</v>
      </c>
      <c r="E10" s="73">
        <f t="shared" si="0"/>
        <v>689.728</v>
      </c>
      <c r="F10" s="73">
        <f t="shared" si="1"/>
        <v>151.82070000000002</v>
      </c>
      <c r="G10" s="73">
        <f t="shared" si="2"/>
        <v>841.5486999999999</v>
      </c>
      <c r="H10" s="73">
        <v>89115</v>
      </c>
      <c r="I10" s="73">
        <v>17823</v>
      </c>
      <c r="J10" s="73">
        <v>106938</v>
      </c>
      <c r="K10" s="73">
        <f t="shared" si="3"/>
        <v>89.115</v>
      </c>
      <c r="L10" s="73">
        <f t="shared" si="4"/>
        <v>17.823</v>
      </c>
      <c r="M10" s="73">
        <f t="shared" si="5"/>
        <v>106.93799999999999</v>
      </c>
      <c r="N10" s="73">
        <v>348306</v>
      </c>
      <c r="O10" s="73">
        <v>76238.85</v>
      </c>
      <c r="P10" s="73">
        <v>424544.85</v>
      </c>
      <c r="Q10" s="73">
        <f t="shared" si="6"/>
        <v>348.306</v>
      </c>
      <c r="R10" s="73">
        <f t="shared" si="7"/>
        <v>76.23885</v>
      </c>
      <c r="S10" s="73">
        <f t="shared" si="8"/>
        <v>424.54485</v>
      </c>
    </row>
    <row r="11" spans="1:19" ht="15">
      <c r="A11" s="73" t="s">
        <v>10</v>
      </c>
      <c r="B11" s="73">
        <v>494709</v>
      </c>
      <c r="C11" s="73">
        <v>109346.45</v>
      </c>
      <c r="D11" s="73">
        <v>604054.2</v>
      </c>
      <c r="E11" s="73">
        <f t="shared" si="0"/>
        <v>494.709</v>
      </c>
      <c r="F11" s="73">
        <f t="shared" si="1"/>
        <v>109.34644999999999</v>
      </c>
      <c r="G11" s="73">
        <f t="shared" si="2"/>
        <v>604.05545</v>
      </c>
      <c r="H11" s="73">
        <v>73422</v>
      </c>
      <c r="I11" s="73">
        <v>14684.4</v>
      </c>
      <c r="J11" s="73">
        <v>88106.4</v>
      </c>
      <c r="K11" s="73">
        <f t="shared" si="3"/>
        <v>73.422</v>
      </c>
      <c r="L11" s="73">
        <f t="shared" si="4"/>
        <v>14.6844</v>
      </c>
      <c r="M11" s="73">
        <f t="shared" si="5"/>
        <v>88.1064</v>
      </c>
      <c r="N11" s="73">
        <v>241991</v>
      </c>
      <c r="O11" s="73">
        <v>55408.6</v>
      </c>
      <c r="P11" s="73">
        <v>297399.6</v>
      </c>
      <c r="Q11" s="73">
        <f t="shared" si="6"/>
        <v>241.991</v>
      </c>
      <c r="R11" s="73">
        <f t="shared" si="7"/>
        <v>55.4086</v>
      </c>
      <c r="S11" s="73">
        <f t="shared" si="8"/>
        <v>297.3996</v>
      </c>
    </row>
    <row r="12" spans="1:19" ht="15">
      <c r="A12" s="73" t="s">
        <v>11</v>
      </c>
      <c r="B12" s="73">
        <v>924266</v>
      </c>
      <c r="C12" s="73">
        <v>202024.2</v>
      </c>
      <c r="D12" s="73">
        <v>1126290.2</v>
      </c>
      <c r="E12" s="73">
        <f t="shared" si="0"/>
        <v>924.266</v>
      </c>
      <c r="F12" s="73">
        <f t="shared" si="1"/>
        <v>202.0242</v>
      </c>
      <c r="G12" s="73">
        <f t="shared" si="2"/>
        <v>1126.2902</v>
      </c>
      <c r="H12" s="73">
        <v>54145</v>
      </c>
      <c r="I12" s="73">
        <v>10829</v>
      </c>
      <c r="J12" s="73">
        <v>64974</v>
      </c>
      <c r="K12" s="73">
        <f t="shared" si="3"/>
        <v>54.145</v>
      </c>
      <c r="L12" s="73">
        <f t="shared" si="4"/>
        <v>10.829</v>
      </c>
      <c r="M12" s="73">
        <f t="shared" si="5"/>
        <v>64.974</v>
      </c>
      <c r="N12" s="73">
        <v>232771</v>
      </c>
      <c r="O12" s="73">
        <v>52613.6</v>
      </c>
      <c r="P12" s="73">
        <v>285384.6</v>
      </c>
      <c r="Q12" s="73">
        <f t="shared" si="6"/>
        <v>232.771</v>
      </c>
      <c r="R12" s="73">
        <f t="shared" si="7"/>
        <v>52.6136</v>
      </c>
      <c r="S12" s="73">
        <f t="shared" si="8"/>
        <v>285.3846</v>
      </c>
    </row>
    <row r="13" spans="1:19" ht="15">
      <c r="A13" s="73" t="s">
        <v>67</v>
      </c>
      <c r="B13" s="73">
        <v>791773</v>
      </c>
      <c r="C13" s="73">
        <v>172953.1</v>
      </c>
      <c r="D13" s="73">
        <v>964725.85</v>
      </c>
      <c r="E13" s="73">
        <f t="shared" si="0"/>
        <v>791.773</v>
      </c>
      <c r="F13" s="73">
        <f t="shared" si="1"/>
        <v>172.9531</v>
      </c>
      <c r="G13" s="73">
        <f t="shared" si="2"/>
        <v>964.7261000000001</v>
      </c>
      <c r="H13" s="73">
        <v>112761</v>
      </c>
      <c r="I13" s="73">
        <v>22552.2</v>
      </c>
      <c r="J13" s="73">
        <v>135313.2</v>
      </c>
      <c r="K13" s="73">
        <f t="shared" si="3"/>
        <v>112.761</v>
      </c>
      <c r="L13" s="73">
        <f t="shared" si="4"/>
        <v>22.5522</v>
      </c>
      <c r="M13" s="73">
        <f t="shared" si="5"/>
        <v>135.3132</v>
      </c>
      <c r="N13" s="73">
        <v>250391</v>
      </c>
      <c r="O13" s="73">
        <v>55147.1</v>
      </c>
      <c r="P13" s="73">
        <v>305538.1</v>
      </c>
      <c r="Q13" s="73">
        <f t="shared" si="6"/>
        <v>250.391</v>
      </c>
      <c r="R13" s="73">
        <f t="shared" si="7"/>
        <v>55.1471</v>
      </c>
      <c r="S13" s="73">
        <f t="shared" si="8"/>
        <v>305.5381</v>
      </c>
    </row>
    <row r="14" spans="1:19" ht="15">
      <c r="A14" s="73" t="s">
        <v>12</v>
      </c>
      <c r="B14" s="73">
        <v>755537</v>
      </c>
      <c r="C14" s="73">
        <v>170176.9</v>
      </c>
      <c r="D14" s="73">
        <v>925712.75</v>
      </c>
      <c r="E14" s="73">
        <f t="shared" si="0"/>
        <v>755.537</v>
      </c>
      <c r="F14" s="73">
        <f t="shared" si="1"/>
        <v>170.1769</v>
      </c>
      <c r="G14" s="73">
        <f t="shared" si="2"/>
        <v>925.7139</v>
      </c>
      <c r="H14" s="73">
        <v>70830</v>
      </c>
      <c r="I14" s="73">
        <v>14166</v>
      </c>
      <c r="J14" s="73">
        <v>84996</v>
      </c>
      <c r="K14" s="73">
        <f t="shared" si="3"/>
        <v>70.83</v>
      </c>
      <c r="L14" s="73">
        <f t="shared" si="4"/>
        <v>14.166</v>
      </c>
      <c r="M14" s="73">
        <f t="shared" si="5"/>
        <v>84.996</v>
      </c>
      <c r="N14" s="73">
        <v>277751</v>
      </c>
      <c r="O14" s="73">
        <v>62027.6</v>
      </c>
      <c r="P14" s="73">
        <v>339778.6</v>
      </c>
      <c r="Q14" s="73">
        <f t="shared" si="6"/>
        <v>277.751</v>
      </c>
      <c r="R14" s="73">
        <f t="shared" si="7"/>
        <v>62.0276</v>
      </c>
      <c r="S14" s="73">
        <f t="shared" si="8"/>
        <v>339.7786</v>
      </c>
    </row>
    <row r="15" spans="1:19" ht="15">
      <c r="A15" s="73" t="s">
        <v>68</v>
      </c>
      <c r="B15" s="73">
        <v>507753</v>
      </c>
      <c r="C15" s="73">
        <v>110221.5</v>
      </c>
      <c r="D15" s="73">
        <v>617974</v>
      </c>
      <c r="E15" s="73">
        <f t="shared" si="0"/>
        <v>507.753</v>
      </c>
      <c r="F15" s="73">
        <f t="shared" si="1"/>
        <v>110.2215</v>
      </c>
      <c r="G15" s="73">
        <f t="shared" si="2"/>
        <v>617.9745</v>
      </c>
      <c r="H15" s="73">
        <v>50761</v>
      </c>
      <c r="I15" s="73">
        <v>10152.2</v>
      </c>
      <c r="J15" s="73">
        <v>60913.2</v>
      </c>
      <c r="K15" s="73">
        <f t="shared" si="3"/>
        <v>50.761</v>
      </c>
      <c r="L15" s="73">
        <f t="shared" si="4"/>
        <v>10.1522</v>
      </c>
      <c r="M15" s="73">
        <f t="shared" si="5"/>
        <v>60.9132</v>
      </c>
      <c r="N15" s="73">
        <v>186591</v>
      </c>
      <c r="O15" s="73">
        <v>41868.6</v>
      </c>
      <c r="P15" s="73">
        <v>228459.6</v>
      </c>
      <c r="Q15" s="73">
        <f t="shared" si="6"/>
        <v>186.591</v>
      </c>
      <c r="R15" s="73">
        <f t="shared" si="7"/>
        <v>41.8686</v>
      </c>
      <c r="S15" s="73">
        <f t="shared" si="8"/>
        <v>228.45960000000002</v>
      </c>
    </row>
    <row r="16" spans="1:19" ht="15">
      <c r="A16" s="73" t="s">
        <v>69</v>
      </c>
      <c r="B16" s="73">
        <v>1121136</v>
      </c>
      <c r="C16" s="73">
        <v>243789.7</v>
      </c>
      <c r="D16" s="73">
        <v>1364926.2</v>
      </c>
      <c r="E16" s="73">
        <f t="shared" si="0"/>
        <v>1121.136</v>
      </c>
      <c r="F16" s="73">
        <f t="shared" si="1"/>
        <v>243.7897</v>
      </c>
      <c r="G16" s="73">
        <f t="shared" si="2"/>
        <v>1364.9257</v>
      </c>
      <c r="H16" s="73">
        <v>154438</v>
      </c>
      <c r="I16" s="73">
        <v>30887.6</v>
      </c>
      <c r="J16" s="73">
        <v>185325.6</v>
      </c>
      <c r="K16" s="73">
        <f t="shared" si="3"/>
        <v>154.438</v>
      </c>
      <c r="L16" s="73">
        <f t="shared" si="4"/>
        <v>30.8876</v>
      </c>
      <c r="M16" s="73">
        <f t="shared" si="5"/>
        <v>185.32559999999998</v>
      </c>
      <c r="N16" s="73">
        <v>443956</v>
      </c>
      <c r="O16" s="73">
        <v>99966.15</v>
      </c>
      <c r="P16" s="73">
        <v>543922.15</v>
      </c>
      <c r="Q16" s="73">
        <f t="shared" si="6"/>
        <v>443.956</v>
      </c>
      <c r="R16" s="73">
        <f t="shared" si="7"/>
        <v>99.96615</v>
      </c>
      <c r="S16" s="73">
        <f t="shared" si="8"/>
        <v>543.92215</v>
      </c>
    </row>
    <row r="17" spans="1:19" ht="15">
      <c r="A17" s="73" t="s">
        <v>70</v>
      </c>
      <c r="B17" s="73">
        <v>329803</v>
      </c>
      <c r="C17" s="73">
        <v>72695.5</v>
      </c>
      <c r="D17" s="73">
        <v>402499</v>
      </c>
      <c r="E17" s="73">
        <f t="shared" si="0"/>
        <v>329.803</v>
      </c>
      <c r="F17" s="73">
        <f t="shared" si="1"/>
        <v>72.6955</v>
      </c>
      <c r="G17" s="73">
        <f t="shared" si="2"/>
        <v>402.4985</v>
      </c>
      <c r="H17" s="73">
        <v>59733</v>
      </c>
      <c r="I17" s="73">
        <v>13405.55</v>
      </c>
      <c r="J17" s="73">
        <v>73138.55</v>
      </c>
      <c r="K17" s="73">
        <f t="shared" si="3"/>
        <v>59.733</v>
      </c>
      <c r="L17" s="73">
        <f t="shared" si="4"/>
        <v>13.40555</v>
      </c>
      <c r="M17" s="73">
        <f t="shared" si="5"/>
        <v>73.13855</v>
      </c>
      <c r="N17" s="73">
        <v>257276</v>
      </c>
      <c r="O17" s="73">
        <v>57380.85</v>
      </c>
      <c r="P17" s="73">
        <v>314656.85</v>
      </c>
      <c r="Q17" s="73">
        <f t="shared" si="6"/>
        <v>257.276</v>
      </c>
      <c r="R17" s="73">
        <f t="shared" si="7"/>
        <v>57.380849999999995</v>
      </c>
      <c r="S17" s="73">
        <f t="shared" si="8"/>
        <v>314.65685</v>
      </c>
    </row>
    <row r="18" spans="1:19" ht="15">
      <c r="A18" s="73" t="s">
        <v>71</v>
      </c>
      <c r="B18" s="73">
        <v>2271259</v>
      </c>
      <c r="C18" s="73">
        <v>496062.3</v>
      </c>
      <c r="D18" s="73">
        <v>2767321.05</v>
      </c>
      <c r="E18" s="73">
        <f t="shared" si="0"/>
        <v>2271.259</v>
      </c>
      <c r="F18" s="73">
        <f t="shared" si="1"/>
        <v>496.0623</v>
      </c>
      <c r="G18" s="73">
        <f t="shared" si="2"/>
        <v>2767.3213</v>
      </c>
      <c r="H18" s="73">
        <v>237752</v>
      </c>
      <c r="I18" s="73">
        <v>47550.4</v>
      </c>
      <c r="J18" s="73">
        <v>285302.4</v>
      </c>
      <c r="K18" s="73">
        <f t="shared" si="3"/>
        <v>237.752</v>
      </c>
      <c r="L18" s="73">
        <f t="shared" si="4"/>
        <v>47.5504</v>
      </c>
      <c r="M18" s="73">
        <f t="shared" si="5"/>
        <v>285.30240000000003</v>
      </c>
      <c r="N18" s="73">
        <v>458181</v>
      </c>
      <c r="O18" s="73">
        <v>100934.6</v>
      </c>
      <c r="P18" s="73">
        <v>559115.6</v>
      </c>
      <c r="Q18" s="73">
        <f t="shared" si="6"/>
        <v>458.181</v>
      </c>
      <c r="R18" s="73">
        <f t="shared" si="7"/>
        <v>100.9346</v>
      </c>
      <c r="S18" s="73">
        <f t="shared" si="8"/>
        <v>559.1156</v>
      </c>
    </row>
    <row r="19" spans="1:19" ht="15">
      <c r="A19" s="73" t="s">
        <v>13</v>
      </c>
      <c r="B19" s="73">
        <v>657667</v>
      </c>
      <c r="C19" s="73">
        <v>143363.65</v>
      </c>
      <c r="D19" s="73">
        <v>801030.65</v>
      </c>
      <c r="E19" s="73">
        <f t="shared" si="0"/>
        <v>657.667</v>
      </c>
      <c r="F19" s="73">
        <f t="shared" si="1"/>
        <v>143.36365</v>
      </c>
      <c r="G19" s="73">
        <f t="shared" si="2"/>
        <v>801.03065</v>
      </c>
      <c r="H19" s="73">
        <v>135758</v>
      </c>
      <c r="I19" s="73">
        <v>27151.6</v>
      </c>
      <c r="J19" s="73">
        <v>162909.6</v>
      </c>
      <c r="K19" s="73">
        <f t="shared" si="3"/>
        <v>135.758</v>
      </c>
      <c r="L19" s="73">
        <f t="shared" si="4"/>
        <v>27.1516</v>
      </c>
      <c r="M19" s="73">
        <f t="shared" si="5"/>
        <v>162.9096</v>
      </c>
      <c r="N19" s="73">
        <v>488496</v>
      </c>
      <c r="O19" s="73">
        <v>111267.35</v>
      </c>
      <c r="P19" s="73">
        <v>599763.35</v>
      </c>
      <c r="Q19" s="73">
        <f t="shared" si="6"/>
        <v>488.496</v>
      </c>
      <c r="R19" s="73">
        <f t="shared" si="7"/>
        <v>111.26735000000001</v>
      </c>
      <c r="S19" s="73">
        <f t="shared" si="8"/>
        <v>599.76335</v>
      </c>
    </row>
    <row r="20" spans="1:19" ht="15">
      <c r="A20" s="73" t="s">
        <v>14</v>
      </c>
      <c r="B20" s="73">
        <v>359839</v>
      </c>
      <c r="C20" s="73">
        <v>78903.55</v>
      </c>
      <c r="D20" s="73">
        <v>438742.8</v>
      </c>
      <c r="E20" s="73">
        <f t="shared" si="0"/>
        <v>359.839</v>
      </c>
      <c r="F20" s="73">
        <f t="shared" si="1"/>
        <v>78.90355000000001</v>
      </c>
      <c r="G20" s="73">
        <f t="shared" si="2"/>
        <v>438.74255</v>
      </c>
      <c r="H20" s="73">
        <v>50210</v>
      </c>
      <c r="I20" s="73">
        <v>10042</v>
      </c>
      <c r="J20" s="73">
        <v>60252</v>
      </c>
      <c r="K20" s="73">
        <f t="shared" si="3"/>
        <v>50.21</v>
      </c>
      <c r="L20" s="73">
        <f t="shared" si="4"/>
        <v>10.042</v>
      </c>
      <c r="M20" s="73">
        <f t="shared" si="5"/>
        <v>60.252</v>
      </c>
      <c r="N20" s="73">
        <v>240701</v>
      </c>
      <c r="O20" s="73">
        <v>55394.6</v>
      </c>
      <c r="P20" s="73">
        <v>296095.6</v>
      </c>
      <c r="Q20" s="73">
        <f t="shared" si="6"/>
        <v>240.701</v>
      </c>
      <c r="R20" s="73">
        <f t="shared" si="7"/>
        <v>55.3946</v>
      </c>
      <c r="S20" s="73">
        <f t="shared" si="8"/>
        <v>296.0956</v>
      </c>
    </row>
    <row r="21" spans="1:19" ht="15">
      <c r="A21" s="73" t="s">
        <v>15</v>
      </c>
      <c r="B21" s="73">
        <v>1064866</v>
      </c>
      <c r="C21" s="73">
        <v>232334.4</v>
      </c>
      <c r="D21" s="73">
        <v>1297200.4</v>
      </c>
      <c r="E21" s="73">
        <f t="shared" si="0"/>
        <v>1064.866</v>
      </c>
      <c r="F21" s="73">
        <f t="shared" si="1"/>
        <v>232.3344</v>
      </c>
      <c r="G21" s="73">
        <f t="shared" si="2"/>
        <v>1297.2004</v>
      </c>
      <c r="H21" s="73">
        <v>70830</v>
      </c>
      <c r="I21" s="73">
        <v>14166</v>
      </c>
      <c r="J21" s="73">
        <v>84996</v>
      </c>
      <c r="K21" s="73">
        <f t="shared" si="3"/>
        <v>70.83</v>
      </c>
      <c r="L21" s="73">
        <f t="shared" si="4"/>
        <v>14.166</v>
      </c>
      <c r="M21" s="73">
        <f t="shared" si="5"/>
        <v>84.996</v>
      </c>
      <c r="N21" s="73">
        <v>466461</v>
      </c>
      <c r="O21" s="73">
        <v>106122.1</v>
      </c>
      <c r="P21" s="73">
        <v>572583.1</v>
      </c>
      <c r="Q21" s="73">
        <f t="shared" si="6"/>
        <v>466.461</v>
      </c>
      <c r="R21" s="73">
        <f t="shared" si="7"/>
        <v>106.1221</v>
      </c>
      <c r="S21" s="73">
        <f t="shared" si="8"/>
        <v>572.5831000000001</v>
      </c>
    </row>
    <row r="22" spans="1:19" ht="15">
      <c r="A22" s="73" t="s">
        <v>72</v>
      </c>
      <c r="B22" s="73">
        <v>413044</v>
      </c>
      <c r="C22" s="73">
        <v>91777.5</v>
      </c>
      <c r="D22" s="73">
        <v>504822</v>
      </c>
      <c r="E22" s="73">
        <f t="shared" si="0"/>
        <v>413.044</v>
      </c>
      <c r="F22" s="73">
        <f t="shared" si="1"/>
        <v>91.7775</v>
      </c>
      <c r="G22" s="73">
        <f t="shared" si="2"/>
        <v>504.8215</v>
      </c>
      <c r="H22" s="73">
        <v>138231</v>
      </c>
      <c r="I22" s="73">
        <v>27646.2</v>
      </c>
      <c r="J22" s="73">
        <v>165877.2</v>
      </c>
      <c r="K22" s="73">
        <f t="shared" si="3"/>
        <v>138.231</v>
      </c>
      <c r="L22" s="73">
        <f t="shared" si="4"/>
        <v>27.6462</v>
      </c>
      <c r="M22" s="73">
        <f t="shared" si="5"/>
        <v>165.8772</v>
      </c>
      <c r="N22" s="73">
        <v>253491</v>
      </c>
      <c r="O22" s="73">
        <v>58587.6</v>
      </c>
      <c r="P22" s="73">
        <v>312078.6</v>
      </c>
      <c r="Q22" s="73">
        <f t="shared" si="6"/>
        <v>253.491</v>
      </c>
      <c r="R22" s="73">
        <f t="shared" si="7"/>
        <v>58.5876</v>
      </c>
      <c r="S22" s="73">
        <f t="shared" si="8"/>
        <v>312.0786</v>
      </c>
    </row>
    <row r="23" spans="1:21" ht="15">
      <c r="A23" s="73" t="s">
        <v>73</v>
      </c>
      <c r="B23" s="73">
        <v>53750</v>
      </c>
      <c r="C23" s="73">
        <v>10750</v>
      </c>
      <c r="D23" s="73">
        <v>64500</v>
      </c>
      <c r="E23" s="73">
        <f t="shared" si="0"/>
        <v>53.75</v>
      </c>
      <c r="F23" s="73">
        <f t="shared" si="1"/>
        <v>10.75</v>
      </c>
      <c r="G23" s="73">
        <f t="shared" si="2"/>
        <v>64.5</v>
      </c>
      <c r="H23" s="73">
        <v>145398</v>
      </c>
      <c r="I23" s="73">
        <v>29079.6</v>
      </c>
      <c r="J23" s="73">
        <v>174477.6</v>
      </c>
      <c r="K23" s="73">
        <f t="shared" si="3"/>
        <v>145.398</v>
      </c>
      <c r="L23" s="73">
        <f t="shared" si="4"/>
        <v>29.0796</v>
      </c>
      <c r="M23" s="73">
        <f t="shared" si="5"/>
        <v>174.4776</v>
      </c>
      <c r="N23" s="73">
        <v>217491</v>
      </c>
      <c r="O23" s="73">
        <v>48072.6</v>
      </c>
      <c r="P23" s="73">
        <v>265563.6</v>
      </c>
      <c r="Q23" s="73">
        <f t="shared" si="6"/>
        <v>217.491</v>
      </c>
      <c r="R23" s="73">
        <f t="shared" si="7"/>
        <v>48.0726</v>
      </c>
      <c r="S23" s="73">
        <f t="shared" si="8"/>
        <v>265.5636</v>
      </c>
      <c r="U23" s="73">
        <v>0</v>
      </c>
    </row>
    <row r="24" spans="1:19" ht="15">
      <c r="A24" s="73" t="s">
        <v>16</v>
      </c>
      <c r="B24" s="73">
        <v>4808354</v>
      </c>
      <c r="C24" s="73">
        <v>1042646.65</v>
      </c>
      <c r="D24" s="73">
        <v>5851000.65</v>
      </c>
      <c r="E24" s="73">
        <f t="shared" si="0"/>
        <v>4808.354</v>
      </c>
      <c r="F24" s="73">
        <f t="shared" si="1"/>
        <v>1042.6466500000001</v>
      </c>
      <c r="G24" s="73">
        <f t="shared" si="2"/>
        <v>5851.00065</v>
      </c>
      <c r="H24" s="73">
        <v>327607</v>
      </c>
      <c r="I24" s="73">
        <v>65521.4</v>
      </c>
      <c r="J24" s="73">
        <v>393128.4</v>
      </c>
      <c r="K24" s="73">
        <f t="shared" si="3"/>
        <v>327.607</v>
      </c>
      <c r="L24" s="73">
        <f t="shared" si="4"/>
        <v>65.5214</v>
      </c>
      <c r="M24" s="73">
        <f t="shared" si="5"/>
        <v>393.12840000000006</v>
      </c>
      <c r="N24" s="73">
        <v>1052049</v>
      </c>
      <c r="O24" s="73">
        <v>237522.1</v>
      </c>
      <c r="P24" s="73">
        <v>1289571.1</v>
      </c>
      <c r="Q24" s="73">
        <f t="shared" si="6"/>
        <v>1052.049</v>
      </c>
      <c r="R24" s="73">
        <f t="shared" si="7"/>
        <v>237.5221</v>
      </c>
      <c r="S24" s="73">
        <f t="shared" si="8"/>
        <v>1289.5711</v>
      </c>
    </row>
    <row r="25" spans="1:19" ht="15">
      <c r="A25" s="73" t="s">
        <v>74</v>
      </c>
      <c r="B25" s="73">
        <v>82453</v>
      </c>
      <c r="C25" s="73">
        <v>17875.75</v>
      </c>
      <c r="D25" s="73">
        <v>100328.75</v>
      </c>
      <c r="E25" s="73">
        <f t="shared" si="0"/>
        <v>82.453</v>
      </c>
      <c r="F25" s="73">
        <f t="shared" si="1"/>
        <v>17.87575</v>
      </c>
      <c r="G25" s="73">
        <f t="shared" si="2"/>
        <v>100.32875</v>
      </c>
      <c r="H25" s="73">
        <v>17786</v>
      </c>
      <c r="I25" s="73">
        <v>3557.2</v>
      </c>
      <c r="J25" s="73">
        <v>21343.2</v>
      </c>
      <c r="K25" s="73">
        <f t="shared" si="3"/>
        <v>17.786</v>
      </c>
      <c r="L25" s="73">
        <f t="shared" si="4"/>
        <v>3.5572</v>
      </c>
      <c r="M25" s="73">
        <f t="shared" si="5"/>
        <v>21.343200000000003</v>
      </c>
      <c r="N25" s="73">
        <v>203631</v>
      </c>
      <c r="O25" s="73">
        <v>45799.6</v>
      </c>
      <c r="P25" s="73">
        <v>249430.6</v>
      </c>
      <c r="Q25" s="73">
        <f t="shared" si="6"/>
        <v>203.631</v>
      </c>
      <c r="R25" s="73">
        <f t="shared" si="7"/>
        <v>45.7996</v>
      </c>
      <c r="S25" s="73">
        <f t="shared" si="8"/>
        <v>249.4306</v>
      </c>
    </row>
    <row r="26" spans="1:19" ht="15">
      <c r="A26" s="73" t="s">
        <v>75</v>
      </c>
      <c r="B26" s="73">
        <v>4349108</v>
      </c>
      <c r="C26" s="73">
        <v>939769.5</v>
      </c>
      <c r="D26" s="73">
        <v>5288875.5</v>
      </c>
      <c r="E26" s="73">
        <f t="shared" si="0"/>
        <v>4349.108</v>
      </c>
      <c r="F26" s="73">
        <f t="shared" si="1"/>
        <v>939.7695</v>
      </c>
      <c r="G26" s="73">
        <f t="shared" si="2"/>
        <v>5288.8775000000005</v>
      </c>
      <c r="H26" s="73">
        <v>305690</v>
      </c>
      <c r="I26" s="73">
        <v>61138</v>
      </c>
      <c r="J26" s="73">
        <v>366828</v>
      </c>
      <c r="K26" s="73">
        <f t="shared" si="3"/>
        <v>305.69</v>
      </c>
      <c r="L26" s="73">
        <f t="shared" si="4"/>
        <v>61.138</v>
      </c>
      <c r="M26" s="73">
        <f t="shared" si="5"/>
        <v>366.828</v>
      </c>
      <c r="N26" s="73">
        <v>823017</v>
      </c>
      <c r="O26" s="73">
        <v>187366.45</v>
      </c>
      <c r="P26" s="73">
        <v>1010383.45</v>
      </c>
      <c r="Q26" s="73">
        <f t="shared" si="6"/>
        <v>823.017</v>
      </c>
      <c r="R26" s="73">
        <f t="shared" si="7"/>
        <v>187.36645000000001</v>
      </c>
      <c r="S26" s="73">
        <f t="shared" si="8"/>
        <v>1010.38345</v>
      </c>
    </row>
    <row r="27" spans="1:19" ht="15">
      <c r="A27" s="73" t="s">
        <v>76</v>
      </c>
      <c r="B27" s="73">
        <v>5435847</v>
      </c>
      <c r="C27" s="73">
        <v>1190299.55</v>
      </c>
      <c r="D27" s="73">
        <v>6626147.8</v>
      </c>
      <c r="E27" s="73">
        <f t="shared" si="0"/>
        <v>5435.847</v>
      </c>
      <c r="F27" s="73">
        <f t="shared" si="1"/>
        <v>1190.29955</v>
      </c>
      <c r="G27" s="73">
        <f t="shared" si="2"/>
        <v>6626.1465499999995</v>
      </c>
      <c r="H27" s="73">
        <v>477590</v>
      </c>
      <c r="I27" s="73">
        <v>95518</v>
      </c>
      <c r="J27" s="73">
        <v>573108</v>
      </c>
      <c r="K27" s="73">
        <f t="shared" si="3"/>
        <v>477.59</v>
      </c>
      <c r="L27" s="73">
        <f t="shared" si="4"/>
        <v>95.518</v>
      </c>
      <c r="M27" s="73">
        <f t="shared" si="5"/>
        <v>573.108</v>
      </c>
      <c r="N27" s="73">
        <v>1835789</v>
      </c>
      <c r="O27" s="73">
        <v>400068.1</v>
      </c>
      <c r="P27" s="73">
        <v>2235857.1</v>
      </c>
      <c r="Q27" s="73">
        <f t="shared" si="6"/>
        <v>1835.789</v>
      </c>
      <c r="R27" s="73">
        <f t="shared" si="7"/>
        <v>400.06809999999996</v>
      </c>
      <c r="S27" s="73">
        <f t="shared" si="8"/>
        <v>2235.8571</v>
      </c>
    </row>
    <row r="29" spans="1:19" ht="15">
      <c r="A29" s="75" t="s">
        <v>62</v>
      </c>
      <c r="B29" s="73">
        <f aca="true" t="shared" si="9" ref="B29:P29">SUM(B6:B28)</f>
        <v>31876942</v>
      </c>
      <c r="C29" s="73">
        <f t="shared" si="9"/>
        <v>6950084.249999999</v>
      </c>
      <c r="D29" s="73">
        <f t="shared" si="9"/>
        <v>38827024.74999999</v>
      </c>
      <c r="E29" s="73">
        <f>SUM(E6:E28)</f>
        <v>31876.942000000003</v>
      </c>
      <c r="F29" s="73">
        <f>SUM(F6:F28)</f>
        <v>6950.084250000001</v>
      </c>
      <c r="G29" s="73">
        <f>SUM(G6:G28)</f>
        <v>38827.02625</v>
      </c>
      <c r="H29" s="73">
        <f t="shared" si="9"/>
        <v>3179609</v>
      </c>
      <c r="I29" s="73">
        <f t="shared" si="9"/>
        <v>643770.95</v>
      </c>
      <c r="J29" s="73">
        <f t="shared" si="9"/>
        <v>3823379.9500000007</v>
      </c>
      <c r="K29" s="73">
        <f>SUM(K6:K28)</f>
        <v>3179.609</v>
      </c>
      <c r="L29" s="73">
        <f>SUM(L6:L28)</f>
        <v>643.77095</v>
      </c>
      <c r="M29" s="73">
        <f>SUM(M6:M28)</f>
        <v>3823.3799499999996</v>
      </c>
      <c r="N29" s="73">
        <f t="shared" si="9"/>
        <v>13257112</v>
      </c>
      <c r="O29" s="73">
        <f t="shared" si="9"/>
        <v>2942616.1000000015</v>
      </c>
      <c r="P29" s="73">
        <f t="shared" si="9"/>
        <v>16199728.099999992</v>
      </c>
      <c r="Q29" s="73">
        <f>SUM(Q6:Q28)</f>
        <v>13257.111999999996</v>
      </c>
      <c r="R29" s="73">
        <f>SUM(R6:R28)</f>
        <v>2942.6160999999997</v>
      </c>
      <c r="S29" s="73">
        <f>SUM(S6:S28)</f>
        <v>16199.728099999997</v>
      </c>
    </row>
  </sheetData>
  <sheetProtection/>
  <mergeCells count="10">
    <mergeCell ref="K3:M3"/>
    <mergeCell ref="Q4:S4"/>
    <mergeCell ref="Q3:S3"/>
    <mergeCell ref="A3:A5"/>
    <mergeCell ref="B4:D4"/>
    <mergeCell ref="H4:J4"/>
    <mergeCell ref="N4:P4"/>
    <mergeCell ref="E4:G4"/>
    <mergeCell ref="E3:G3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Nikoletta</dc:creator>
  <cp:keywords/>
  <dc:description/>
  <cp:lastModifiedBy>Dalocsáné Terenyei Ágnes</cp:lastModifiedBy>
  <cp:lastPrinted>2010-04-16T07:14:02Z</cp:lastPrinted>
  <dcterms:created xsi:type="dcterms:W3CDTF">2008-02-05T14:48:15Z</dcterms:created>
  <dcterms:modified xsi:type="dcterms:W3CDTF">2010-04-29T09:48:32Z</dcterms:modified>
  <cp:category/>
  <cp:version/>
  <cp:contentType/>
  <cp:contentStatus/>
</cp:coreProperties>
</file>