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335" windowHeight="10170" tabRatio="956" activeTab="3"/>
  </bookViews>
  <sheets>
    <sheet name="1. sz. melléklet" sheetId="1" r:id="rId1"/>
    <sheet name="1.a Állami t." sheetId="2" r:id="rId2"/>
    <sheet name="1.aa Intézményi bontás " sheetId="3" r:id="rId3"/>
    <sheet name="1.b kötött" sheetId="4" r:id="rId4"/>
    <sheet name="1.c bevételi tábla" sheetId="5" r:id="rId5"/>
    <sheet name="1 d Hitelkorlát" sheetId="6" r:id="rId6"/>
    <sheet name="2.sz. intézményi" sheetId="7" r:id="rId7"/>
    <sheet name="2.a Stabilizációs int-nek" sheetId="8" r:id="rId8"/>
    <sheet name="2.b. Kiemelt" sheetId="9" r:id="rId9"/>
    <sheet name="2.b.a élelmezés" sheetId="10" r:id="rId10"/>
    <sheet name="3.1. terv alapegys" sheetId="11" r:id="rId11"/>
    <sheet name="3.a szöveges melléklet" sheetId="12" r:id="rId12"/>
    <sheet name="3 b fejlesztés céltart." sheetId="13" r:id="rId13"/>
    <sheet name="3 c forrás szerk" sheetId="14" r:id="rId14"/>
    <sheet name="3 d EU Kétpó, Belváros" sheetId="15" r:id="rId15"/>
    <sheet name="3.d. EGT, Agóra" sheetId="16" r:id="rId16"/>
    <sheet name="3.d Szolg Önk, Buszöböl" sheetId="17" r:id="rId17"/>
    <sheet name="4.a működési tőke mérleg " sheetId="18" r:id="rId18"/>
    <sheet name="5.sz. kötelezettségek" sheetId="19" r:id="rId19"/>
    <sheet name="5.a melléklet" sheetId="20" r:id="rId20"/>
    <sheet name="5 b folyamatban lévő " sheetId="21" r:id="rId21"/>
    <sheet name="5 c Vállalt kötelezetts" sheetId="22" r:id="rId22"/>
    <sheet name="6 közvetett tám" sheetId="23" r:id="rId23"/>
    <sheet name="7. sz.mell mérleg" sheetId="24" r:id="rId24"/>
    <sheet name="8. sz.előirányzat felhaszn." sheetId="25" r:id="rId25"/>
    <sheet name="9. sz. Kisebbség" sheetId="26" r:id="rId26"/>
    <sheet name="10. sz TISZK" sheetId="27" r:id="rId27"/>
  </sheets>
  <externalReferences>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Excel_BuiltIn_Print_Area_1">#REF!</definedName>
    <definedName name="Excel_BuiltIn_Print_Titles_26">#REF!,#REF!</definedName>
    <definedName name="GDP" localSheetId="5">'[1]Háttéradatok'!$B$22:$AG$28</definedName>
    <definedName name="GDP" localSheetId="0">'[1]Háttéradatok'!$B$22:$AG$28</definedName>
    <definedName name="GDP" localSheetId="8">'[1]Háttéradatok'!$B$22:$AG$28</definedName>
    <definedName name="GDP" localSheetId="9">'[1]Háttéradatok'!$B$22:$AG$28</definedName>
    <definedName name="GDP" localSheetId="6">'[1]Háttéradatok'!$B$22:$AG$28</definedName>
    <definedName name="GDP" localSheetId="12">'[8]Háttéradatok'!$B$22:$AG$28</definedName>
    <definedName name="GDP" localSheetId="16">'[8]Háttéradatok'!$B$22:$AG$28</definedName>
    <definedName name="GDP" localSheetId="15">'[8]Háttéradatok'!$B$22:$AG$28</definedName>
    <definedName name="GDP" localSheetId="17">'[1]Háttéradatok'!$B$22:$AG$28</definedName>
    <definedName name="GDP" localSheetId="20">'[8]Háttéradatok'!$B$22:$AG$28</definedName>
    <definedName name="GDP">'[1]Háttéradatok'!$B$22:$AG$28</definedName>
    <definedName name="gdpp">'[2]Háttéradatok'!$B$22:$AG$28</definedName>
    <definedName name="intézmény" localSheetId="8">'[1]Háttéradatok'!$C$29:$AG$32</definedName>
    <definedName name="intézmény">'[1]Háttéradatok'!$C$29:$AG$32</definedName>
    <definedName name="nep" localSheetId="8">'[1]Háttéradatok'!$C$29:$AG$32</definedName>
    <definedName name="nep" localSheetId="9">'[1]Háttéradatok'!$C$29:$AG$32</definedName>
    <definedName name="nep" localSheetId="16">'[8]Háttéradatok'!$C$29:$AG$32</definedName>
    <definedName name="nep" localSheetId="15">'[8]Háttéradatok'!$C$29:$AG$32</definedName>
    <definedName name="nep">'[1]Háttéradatok'!$C$29:$AG$32</definedName>
    <definedName name="nép" localSheetId="5">'[1]Háttéradatok'!$C$29:$AG$32</definedName>
    <definedName name="nép" localSheetId="0">'[1]Háttéradatok'!$C$29:$AG$32</definedName>
    <definedName name="nép" localSheetId="8">'[1]Háttéradatok'!$C$29:$AG$32</definedName>
    <definedName name="nép" localSheetId="9">'[1]Háttéradatok'!$C$29:$AG$32</definedName>
    <definedName name="nép" localSheetId="6">'[1]Háttéradatok'!$C$29:$AG$32</definedName>
    <definedName name="nép" localSheetId="12">'[8]Háttéradatok'!$C$29:$AG$32</definedName>
    <definedName name="nép" localSheetId="16">'[8]Háttéradatok'!$C$29:$AG$32</definedName>
    <definedName name="nép" localSheetId="15">'[8]Háttéradatok'!$C$29:$AG$32</definedName>
    <definedName name="nép" localSheetId="17">'[1]Háttéradatok'!$C$29:$AG$32</definedName>
    <definedName name="nép" localSheetId="20">'[8]Háttéradatok'!$C$29:$AG$32</definedName>
    <definedName name="nép">'[1]Háttéradatok'!$C$29:$AG$32</definedName>
    <definedName name="_xlnm.Print_Titles" localSheetId="0">'1. sz. melléklet'!$5:$7</definedName>
    <definedName name="_xlnm.Print_Titles" localSheetId="1">'1.a Állami t.'!$5:$9</definedName>
    <definedName name="_xlnm.Print_Titles" localSheetId="2">'1.aa Intézményi bontás '!$5:$8</definedName>
    <definedName name="_xlnm.Print_Titles" localSheetId="3">'1.b kötött'!$5:$8</definedName>
    <definedName name="_xlnm.Print_Titles" localSheetId="4">'1.c bevételi tábla'!$5:$5</definedName>
    <definedName name="_xlnm.Print_Titles" localSheetId="12">'3 b fejlesztés céltart.'!$8:$10</definedName>
    <definedName name="_xlnm.Print_Titles" localSheetId="13">'3 c forrás szerk'!$7:$8</definedName>
    <definedName name="_xlnm.Print_Titles" localSheetId="10">'3.1. terv alapegys'!$7:$10</definedName>
    <definedName name="_xlnm.Print_Titles" localSheetId="11">'3.a szöveges melléklet'!$6:$9</definedName>
    <definedName name="_xlnm.Print_Titles" localSheetId="19">'5.a melléklet'!$A:$C</definedName>
    <definedName name="_xlnm.Print_Area" localSheetId="0">'1. sz. melléklet'!$A$1:$D$62</definedName>
    <definedName name="_xlnm.Print_Area" localSheetId="1">'1.a Állami t.'!$A$1:$E$143</definedName>
    <definedName name="_xlnm.Print_Area" localSheetId="2">'1.aa Intézményi bontás '!$A$1:$L$519</definedName>
    <definedName name="_xlnm.Print_Area" localSheetId="3">'1.b kötött'!$A$1:$I$56</definedName>
    <definedName name="_xlnm.Print_Area" localSheetId="4">'1.c bevételi tábla'!$A$1:$C$76</definedName>
    <definedName name="_xlnm.Print_Area" localSheetId="8">'2.b. Kiemelt'!$A$1:$H$34</definedName>
    <definedName name="_xlnm.Print_Area" localSheetId="6">'2.sz. intézményi'!$A$1:$I$212</definedName>
    <definedName name="_xlnm.Print_Area" localSheetId="12">'3 b fejlesztés céltart.'!$A$1:$N$33</definedName>
    <definedName name="_xlnm.Print_Area" localSheetId="13">'3 c forrás szerk'!$A$1:$F$35</definedName>
    <definedName name="_xlnm.Print_Area" localSheetId="10">'3.1. terv alapegys'!$A$1:$L$269</definedName>
    <definedName name="_xlnm.Print_Area" localSheetId="11">'3.a szöveges melléklet'!$A$1:$F$399</definedName>
    <definedName name="_xlnm.Print_Area" localSheetId="17">'4.a működési tőke mérleg '!$A$1:$H$34</definedName>
    <definedName name="_xlnm.Print_Area" localSheetId="20">'5 b folyamatban lévő '!$A$1:$M$50</definedName>
    <definedName name="_xlnm.Print_Area" localSheetId="19">'5.a melléklet'!$A$1:$BX$33</definedName>
    <definedName name="_xlnm.Print_Area" localSheetId="22">'6 közvetett tám'!$A$1:$D$18</definedName>
    <definedName name="_xlnm.Print_Area" localSheetId="23">'7. sz.mell mérleg'!$A$1:$N$33</definedName>
    <definedName name="_xlnm.Print_Area" localSheetId="24">'8. sz.előirányzat felhaszn.'!$A$1:$N$72</definedName>
    <definedName name="_xlnm.Print_Area" localSheetId="25">'9. sz. Kisebbség'!$A$1:$E$43</definedName>
    <definedName name="Tűzoltóság">'[7]Háttéradatok'!$C$29:$AG$32</definedName>
    <definedName name="xxx" localSheetId="8">'[1]Háttéradatok'!$C$29:$AG$32</definedName>
    <definedName name="xxx">'[1]Háttéradatok'!$C$29:$AG$32</definedName>
    <definedName name="xxxxxx" localSheetId="8">'[1]Háttéradatok'!$C$29:$AG$32</definedName>
    <definedName name="xxxxxx" localSheetId="9">'[1]Háttéradatok'!$C$29:$AG$32</definedName>
    <definedName name="xxxxxx" localSheetId="6">'[1]Háttéradatok'!$C$29:$AG$32</definedName>
    <definedName name="xxxxxx" localSheetId="14">'[3]Háttéradatok'!$C$29:$AG$32</definedName>
    <definedName name="xxxxxx" localSheetId="16">'[3]Háttéradatok'!$C$29:$AG$32</definedName>
    <definedName name="xxxxxx" localSheetId="15">'[3]Háttéradatok'!$C$29:$AG$32</definedName>
    <definedName name="xxxxxx">'[1]Háttéradatok'!$C$29:$AG$32</definedName>
  </definedNames>
  <calcPr fullCalcOnLoad="1"/>
</workbook>
</file>

<file path=xl/sharedStrings.xml><?xml version="1.0" encoding="utf-8"?>
<sst xmlns="http://schemas.openxmlformats.org/spreadsheetml/2006/main" count="4176" uniqueCount="1859">
  <si>
    <t>Támogatásértékű felhalmozási bevétel</t>
  </si>
  <si>
    <t>Felhalmozási célú pénzeszköz átvétel államháztartáson kívülről</t>
  </si>
  <si>
    <t>Technikai forrásátvételek</t>
  </si>
  <si>
    <t>1.3. Kiegészítő tám a helyi önkorm bérkiadásaihoz</t>
  </si>
  <si>
    <t>Szolnok Megyei Jogú Város</t>
  </si>
  <si>
    <t>adatok Ft-ban</t>
  </si>
  <si>
    <t>Jogcím</t>
  </si>
  <si>
    <t>Hivatk.a tv.3,8.sz. mellékl.jogc.-re</t>
  </si>
  <si>
    <t>Ft/mutató</t>
  </si>
  <si>
    <t>Állami támogatás</t>
  </si>
  <si>
    <t>Település önkormányzatok feladatai</t>
  </si>
  <si>
    <t>Települési-üzemeltetési, igazgatási és sport feladatok</t>
  </si>
  <si>
    <t>1.a.</t>
  </si>
  <si>
    <t>Körzeti igazgatás</t>
  </si>
  <si>
    <t>2.aa.</t>
  </si>
  <si>
    <t>Okmányiroda működési kiadásai</t>
  </si>
  <si>
    <t>2.ab.</t>
  </si>
  <si>
    <t>Gyámügyi igazgatási feladatok</t>
  </si>
  <si>
    <t>2.ac.</t>
  </si>
  <si>
    <t>Lakott külterülettel kapcsolatos feladatok</t>
  </si>
  <si>
    <t>5.</t>
  </si>
  <si>
    <t>Üdülőhelyi feladatok</t>
  </si>
  <si>
    <t>8.</t>
  </si>
  <si>
    <t>Pénzbeni szociális juttatások</t>
  </si>
  <si>
    <t>9.</t>
  </si>
  <si>
    <t>Szociális és gyermekjóléti alapszolgáltatás feladatai</t>
  </si>
  <si>
    <t>11.</t>
  </si>
  <si>
    <t>Fogyatékos és demens személyek nappali intézményi ellátása</t>
  </si>
  <si>
    <t>Szociális és gyermekvédelmi bentlakásos és átmeneti elhelyezés</t>
  </si>
  <si>
    <t>12.</t>
  </si>
  <si>
    <t>Építmények, építményrészek lebontása, törmelékek elszállíttatása, kiköltöztetés.</t>
  </si>
  <si>
    <t>Jogszabályi előírás az ebek nyilvántartásba vétele, és a hatósági eboltás megszervezése. A keret lehetővé teszi ezen feladatok elvégzését.</t>
  </si>
  <si>
    <t>Pedagógus szakvizsga, továbbképzés támogatása</t>
  </si>
  <si>
    <t>5. a. sz. melléklet</t>
  </si>
  <si>
    <t>Kezdés éve</t>
  </si>
  <si>
    <t>Befejezés éve</t>
  </si>
  <si>
    <t>Teljes bekerülési költség</t>
  </si>
  <si>
    <t>Előző  években felhasznált előirányzat</t>
  </si>
  <si>
    <t>További évekre áthúzódó</t>
  </si>
  <si>
    <t>Külső forrás</t>
  </si>
  <si>
    <t>Önkormányzati saját bevétel</t>
  </si>
  <si>
    <t>Kollégiumi, externátusi nevelés, ellátás</t>
  </si>
  <si>
    <t>16.4.1.a.</t>
  </si>
  <si>
    <t>16.4.1.c.</t>
  </si>
  <si>
    <t>adatok ezer Ft-ban</t>
  </si>
  <si>
    <t>Illeték bevétel</t>
  </si>
  <si>
    <t>adatok millió Ft-ban</t>
  </si>
  <si>
    <t>1. d. sz. melléklet</t>
  </si>
  <si>
    <t>3. sz. melléklet</t>
  </si>
  <si>
    <t>4. a.sz. melléklet</t>
  </si>
  <si>
    <t>4. sz. melléklet</t>
  </si>
  <si>
    <t>5. c. sz. melléklet</t>
  </si>
  <si>
    <t>Bartók Béla Művészetoktatási Intézmény</t>
  </si>
  <si>
    <t>Működési célú pénzeszköz átadás</t>
  </si>
  <si>
    <t>KIADÁSOK ÖSSZESEN :</t>
  </si>
  <si>
    <t>Tiszaparti Gimnázium és Humán Szakközépiskola</t>
  </si>
  <si>
    <t>Egyes pedagógiai programok támogatása</t>
  </si>
  <si>
    <t xml:space="preserve">Gyermek- és ifjúságvédelemmel összefüggő szociális juttatások, szolgáltatások </t>
  </si>
  <si>
    <t>17.</t>
  </si>
  <si>
    <t>Óvodában, iskolában, kollégiumban szervezett kedvezményes étkeztetés</t>
  </si>
  <si>
    <t>Tanulók ingyenes tankönyvellátása</t>
  </si>
  <si>
    <t>Helyi közművelődési és közgyűjteményi feladatok</t>
  </si>
  <si>
    <t>Normatív hozzájárulások összesen:</t>
  </si>
  <si>
    <t>NORMATÍV, KÖTÖTT FELHASZNÁLÁSÚ TÁMOGATÁSOK</t>
  </si>
  <si>
    <t>Pedagógus szakvizsga, továbbképzés, emelt szintű érettségi vizsgáztatásra való felkészülés támogatása</t>
  </si>
  <si>
    <t>8.I.1.</t>
  </si>
  <si>
    <t>Pedagógiai szakszolgálat</t>
  </si>
  <si>
    <t>8.I.3.</t>
  </si>
  <si>
    <t>Szociális továbbképzés és szakvizsga</t>
  </si>
  <si>
    <t>8.II.3.</t>
  </si>
  <si>
    <t>Részösszesen:</t>
  </si>
  <si>
    <t>Helyi önkormányzati hivatásos tűzoltóságok támogatása</t>
  </si>
  <si>
    <t>8.III.</t>
  </si>
  <si>
    <t>Normatív, kötött felhasználású hozzájárulások összesen:</t>
  </si>
  <si>
    <t>NORMATÍV ÁLLAMI HOZZÁJÁRULÁS ÖSSZESEN:</t>
  </si>
  <si>
    <t>Színház támogatása</t>
  </si>
  <si>
    <t xml:space="preserve">        TVM lakótelep vásárlás 2003.</t>
  </si>
  <si>
    <t xml:space="preserve">        Intézmények felújítása 2003.</t>
  </si>
  <si>
    <t xml:space="preserve">        Útépítések 2001.</t>
  </si>
  <si>
    <t xml:space="preserve">        Sportcsarnok 2002.</t>
  </si>
  <si>
    <t xml:space="preserve">        Útépítések 2002.</t>
  </si>
  <si>
    <t xml:space="preserve">        TVM lakótelep vásárlás 2002.</t>
  </si>
  <si>
    <t xml:space="preserve">        Útépítések 2003.</t>
  </si>
  <si>
    <t xml:space="preserve">        Beruházási hitel 2004.</t>
  </si>
  <si>
    <t xml:space="preserve">        Beruházási hitel 2004. (áthúzódó)</t>
  </si>
  <si>
    <t xml:space="preserve">        Útépítések 2005. </t>
  </si>
  <si>
    <t>1.3. Kiegészítő támogatás a helyi önkormányzat bérkiadásaihoz</t>
  </si>
  <si>
    <t>Szandaszőlősi Általános Iskola, Művelődési Ház és Alapfokú Művészetoktatási Intézmény</t>
  </si>
  <si>
    <t>Kőrösi Csoma Sándor Általános Iskola és Konstantin Alapfokú Művészetoktatási Intézmény</t>
  </si>
  <si>
    <t xml:space="preserve">A közmű alaptérképek az e-Szolnok Projekt keretében megvalósult Térinformatikai és Közműnyilvántartási modul digitális adattartalommal (síkrajzi és közműtartalom) történő feltöltése. </t>
  </si>
  <si>
    <t>Történelmi egyházak támogatása</t>
  </si>
  <si>
    <t>Kossuth tér zöldterület ápolása</t>
  </si>
  <si>
    <t>Csapadékvíz-elvezető rendszerek fenntartása</t>
  </si>
  <si>
    <t>Árvízvédelmi létesítmények fenntartása</t>
  </si>
  <si>
    <t>Belvízvédekezés</t>
  </si>
  <si>
    <t>Buszvárók tisztítása, grafitik, hirdetések, falragaszok eltávolítása</t>
  </si>
  <si>
    <t>Kossuth tér takarítása</t>
  </si>
  <si>
    <t>Térfigyelő rendszer működtetése</t>
  </si>
  <si>
    <t xml:space="preserve">Közterületek közbiztonságának ellenőrzése </t>
  </si>
  <si>
    <t>Jászkun Volán ZRt önkormányzati támogatás</t>
  </si>
  <si>
    <t>Egészségügyi prevenciós feladatok betegségmegelőző támogatása</t>
  </si>
  <si>
    <t>Integrációs program</t>
  </si>
  <si>
    <t>Feladatok leírása (cél, hatás)</t>
  </si>
  <si>
    <t>előirányzat</t>
  </si>
  <si>
    <t>A város területén meglévő kerékpárút hálózaton a megfelelő üzemeltetési szint biztosításához szükséges karbantartási, fenntartási munkák elvégzése, a Kht-tól átvett kerékpárutakkal együtt.</t>
  </si>
  <si>
    <t>1.1</t>
  </si>
  <si>
    <t>1.2</t>
  </si>
  <si>
    <t>1.3</t>
  </si>
  <si>
    <t>1.4</t>
  </si>
  <si>
    <t>2</t>
  </si>
  <si>
    <t>2.1</t>
  </si>
  <si>
    <t>2.2</t>
  </si>
  <si>
    <t>2.3</t>
  </si>
  <si>
    <t>2.4</t>
  </si>
  <si>
    <t>2.5</t>
  </si>
  <si>
    <t>2.6</t>
  </si>
  <si>
    <t>2.7</t>
  </si>
  <si>
    <t>2.8</t>
  </si>
  <si>
    <t>2.9</t>
  </si>
  <si>
    <t>2.10</t>
  </si>
  <si>
    <t>3</t>
  </si>
  <si>
    <t>4</t>
  </si>
  <si>
    <t>4.1</t>
  </si>
  <si>
    <t>4.2</t>
  </si>
  <si>
    <t>4.3</t>
  </si>
  <si>
    <t>4.4</t>
  </si>
  <si>
    <t>4.5</t>
  </si>
  <si>
    <t>5</t>
  </si>
  <si>
    <t>6</t>
  </si>
  <si>
    <t>7</t>
  </si>
  <si>
    <t>8</t>
  </si>
  <si>
    <t>9</t>
  </si>
  <si>
    <t>10</t>
  </si>
  <si>
    <t>11</t>
  </si>
  <si>
    <t>12</t>
  </si>
  <si>
    <t>13</t>
  </si>
  <si>
    <t>13.2</t>
  </si>
  <si>
    <t>13.1</t>
  </si>
  <si>
    <t>13.3</t>
  </si>
  <si>
    <t>13.4</t>
  </si>
  <si>
    <t>13.5</t>
  </si>
  <si>
    <t>1.2.1</t>
  </si>
  <si>
    <t>1.2.2</t>
  </si>
  <si>
    <t>3.1</t>
  </si>
  <si>
    <t>3.2</t>
  </si>
  <si>
    <t>3.3</t>
  </si>
  <si>
    <t>A városban meglévő kiépítetlen utak szilárd burkolattal történő ellátása a 28/2008.(II.21.) számú közgyűlési határozatban rögzített ütemezés szerint.</t>
  </si>
  <si>
    <t>Aszfalt burkolatú városi utak felületének javítása a 28/2008.(II.21.) számú közgyűlési határozatban rögzített ütemezés szerint.</t>
  </si>
  <si>
    <t>Járdák építése és meglévő járdafelületek felújítása a 28/2008.(II.21.) számú közgyűlési határozatban rögzített ütemezés szerint.</t>
  </si>
  <si>
    <t>Oktatási célú támogatás</t>
  </si>
  <si>
    <t>Alapfokú művészetoktatás képzőművészeti ágon (9-12. hóra)</t>
  </si>
  <si>
    <t>Kollégiumi, externátusi nevelésre, oktatásra szervezett foglalkoztatási csoportok (1-8. hóra)</t>
  </si>
  <si>
    <t>Kollégiumi, externátusi nevelésre, oktatásra szervezett foglalkoztatási csoportok (9-12. hóra)</t>
  </si>
  <si>
    <t>Napközis foglalkozás 1-4. évfolyam (1-8. hóra)</t>
  </si>
  <si>
    <t>Napközis foglalkozás 5-8. évfolyam (1-8. hóra)</t>
  </si>
  <si>
    <t>Napközis foglalkozás 1-4. évfolyam (9-12. hóra)</t>
  </si>
  <si>
    <t>Napközis foglalkozás 5-8. évfolyam (9-12. hóra)</t>
  </si>
  <si>
    <t>Iskolaotthonos oktatás 1-2. évfolyam (1-8. hóra)</t>
  </si>
  <si>
    <t>Iskolaotthonos oktatás 3. évfolyam (1-8. hóra)</t>
  </si>
  <si>
    <t>Iskolaotthonos oktatás 4. évfolyam (1-8. hóra)</t>
  </si>
  <si>
    <t>Iskolaotthonos oktatás 1-3. évfolyam (9-12. hóra)</t>
  </si>
  <si>
    <t>Iskolaotthonos oktatás 4. évfolyam (9-12. hóra)</t>
  </si>
  <si>
    <t>Iskolai gyakorlati oktatás, szakképzés (szakmai gyakorlati képzés) (1-8.hó)</t>
  </si>
  <si>
    <t>Iskolai gyakorlati oktatás  a szakiskola  9-10. évf.</t>
  </si>
  <si>
    <t>Iskolai gyakorlati oktatás a szakközépiskola 9-10. évf.</t>
  </si>
  <si>
    <t>Iskolai gyakorlati oktatás, szakképzés (szakmai gyakorlati képzés) (9-12. hó)</t>
  </si>
  <si>
    <t xml:space="preserve">Sajátos nevelési igényű gyermekek, tanulók nevelése, oktatása  2008. évi Kvtv.alapján </t>
  </si>
  <si>
    <t>Sajátos nevelési igényű gyermekek (magántanulók) (1-8. hóra)</t>
  </si>
  <si>
    <t>Gyógypedagógiai nevelésből visszahelyezettek (1-8. hóra)</t>
  </si>
  <si>
    <t>16.2.1.b</t>
  </si>
  <si>
    <t>Sajátos nevelési igényű (testi, érz.szervi., középs.é.f., autista, halm.fogy.) (1-8.hóra)</t>
  </si>
  <si>
    <t>Sajátos nevelési igényű (beszédfogy., enyhe értelmi fogy., organikus okok miatt tartós és súlyos rendell.) (1-8. hóra)</t>
  </si>
  <si>
    <t>Sajátos nevelési igényű (viselkedészavaros, nem organikus tartós és súlyos rendell.) (1-8. hóra)</t>
  </si>
  <si>
    <t>Sajátos nevelési igényű gyermekek (magántanulók) (9-12. hóra)</t>
  </si>
  <si>
    <t>Gyógypedagógiai nevelésből visszahelyezettek (9-12.hóra)</t>
  </si>
  <si>
    <t>Sajátos nevelési igényű (testi, érz.szervi., középs.é.f., autista, halm.fogy.) (9-12. hóra)</t>
  </si>
  <si>
    <t>Sajátos nevelési igényű (beszédfogy., enyhe értelmi fogy., organikus okok miatt tartós és súlyos rendell.) (9-12. hóra)</t>
  </si>
  <si>
    <t>Sajátos nevelési igényű (viselkedészavaros, nem organikus tartós és súlyos rendell.) (9-12. hóra)</t>
  </si>
  <si>
    <t>Korai fejlesztés (1-8.hó)</t>
  </si>
  <si>
    <t>Korai fejlesztés (9-12.hó)</t>
  </si>
  <si>
    <t>Fejlesztő felkészítés 9-12.hó)</t>
  </si>
  <si>
    <t xml:space="preserve">Különleges helyzetben lévő gyermekek, tanulók támogatása </t>
  </si>
  <si>
    <t>Nemzetiségi nyelvű, két tanítási nyelvű oktatás, nyelvi előkészítő oktatás (1-8.hó)</t>
  </si>
  <si>
    <t>Nemzetiségi nyelvű, két tanítási nyelvű oktatás, nyelvi előkészítő oktatás (9-12.hó)</t>
  </si>
  <si>
    <t>Nyelvi előkészítő évfolyamon tanulók (1-8.hó)</t>
  </si>
  <si>
    <t>Nyelvi előkészítő évfolyamon tanulók (9-12.hó)</t>
  </si>
  <si>
    <t xml:space="preserve"> 16.5.</t>
  </si>
  <si>
    <t xml:space="preserve"> 16.5.1.b.</t>
  </si>
  <si>
    <t>Az Önkormányzati Minőségirányítási Program felülvizsgálata, működtetése</t>
  </si>
  <si>
    <t>A város területén meglévő jelzőlámpás csomópontok és azok tartozékainak üzemeltetése és fenntartása.</t>
  </si>
  <si>
    <t xml:space="preserve">Szivattyúk, levezető csatornák és más műtárgyak üzemeltetése, fenntartása, üzemképesség és készenlét biztosítása. Csapadékvíz akadálytalan lefolyásának biztosítása, a város egyes területei csapadékvíz, illetve belvíz általi elöntésének megakadályozása. </t>
  </si>
  <si>
    <t>A polgári védelem speciális szakmai feladatai ellátásához év közben felmerülő szükségletek fedezete.</t>
  </si>
  <si>
    <t xml:space="preserve">Kodály Kórus </t>
  </si>
  <si>
    <t>Szolnoki Művészeti Egyesület</t>
  </si>
  <si>
    <t>Polgármesteri Hivatalban kezelt egyéb felhalmozási feladatok</t>
  </si>
  <si>
    <t>Intézményeknél kezelt egyéb felhalmozási feladatok</t>
  </si>
  <si>
    <t>13.6</t>
  </si>
  <si>
    <t>Városüzemeltetési szerződések felülvizsgálata</t>
  </si>
  <si>
    <t>Tisza-pArt Mozi önkormányzati támogatása</t>
  </si>
  <si>
    <t>Alföldi Néptáncfesztivál</t>
  </si>
  <si>
    <t>Városi és állami ünnepek, rendezvények (sportdíj is)</t>
  </si>
  <si>
    <t>Tiszavirág Fesztivál (összeg a beküldött adatlap alapján)</t>
  </si>
  <si>
    <t>Nemzetközi Filmszemle</t>
  </si>
  <si>
    <t>Szolnoki Szimfonikus Zenekar, Bartók Kórus, Rost Andrea, Debreceni Kodály Kórus, Japán út</t>
  </si>
  <si>
    <t>Szolnoktudás Egyeteme</t>
  </si>
  <si>
    <t>Ápolási díj állapítható meg annak a személynek, aki hozzátartozója ápolását, gondozását végzi. Az előirányzat mintegy 350 fő támogatását teszi lehetővé.</t>
  </si>
  <si>
    <t>EGT, Norvég Alap Környezeti nevelés</t>
  </si>
  <si>
    <t>Érdekeltségi hozzájárulási díj teljesítése, csatorna karbantartása, vízmentesítési problémák megoldása.</t>
  </si>
  <si>
    <t>Tervek megrendelése, igazgatási szolgáltatási díj fizetése, vis major pályázati költségek kifizetése, egyéb nem várt feladatok megrendelése.</t>
  </si>
  <si>
    <t>Képző- és iparművészeti, táncművészeti, szín- és bábművészeti ág 1-8. hóra Minősített intézményben</t>
  </si>
  <si>
    <t>Képző- és iparművészeti, táncművészeti, szín- és bábművészeti ág 9-12.hóra</t>
  </si>
  <si>
    <t>5-8. évfolyamos napközis/tanulószobai foglalkoztatás 9-12. hóra</t>
  </si>
  <si>
    <t>Alapfokú Művészetoktatás zeneművészeti ág 1-8. hóra</t>
  </si>
  <si>
    <t>II.Rákóczi Ferenc Általános Iskola</t>
  </si>
  <si>
    <t>Széchenyi István Gimnázium és Általános Iskola</t>
  </si>
  <si>
    <t>Kistérségi feladatok támogatása</t>
  </si>
  <si>
    <t>Átvett csatorna társulati hitel</t>
  </si>
  <si>
    <t>2005.</t>
  </si>
  <si>
    <t>Beruházási hitelek</t>
  </si>
  <si>
    <t>Kezességvállalás</t>
  </si>
  <si>
    <t>Önkormányzati és intézményi beruházások</t>
  </si>
  <si>
    <t>6.</t>
  </si>
  <si>
    <t>Önkormányzati és intézményi felújítások</t>
  </si>
  <si>
    <t>7.</t>
  </si>
  <si>
    <t xml:space="preserve">A helyi kisebbségi önkormányzatok </t>
  </si>
  <si>
    <t>2.1. Illetékek</t>
  </si>
  <si>
    <t>2.3. Átengedett központi adók</t>
  </si>
  <si>
    <t>BEVÉTELEK ÖSSZESEN:</t>
  </si>
  <si>
    <t>KIADÁSOK ÖSSZESEN:</t>
  </si>
  <si>
    <t>2008. év</t>
  </si>
  <si>
    <t>Fedezethiány</t>
  </si>
  <si>
    <t>9. sz. melléklet</t>
  </si>
  <si>
    <t>Vis major helyzetek kezelése</t>
  </si>
  <si>
    <t>2008.</t>
  </si>
  <si>
    <t>2001.</t>
  </si>
  <si>
    <t>Szolnok Tiszaligeti árvízvédelmi töltés fejlesztése</t>
  </si>
  <si>
    <t>2009</t>
  </si>
  <si>
    <t>Felújítási kötelezettségek összesen</t>
  </si>
  <si>
    <t>Beruházási kötelezettségek összesen</t>
  </si>
  <si>
    <t>Egyéb felhalmozási kiadások  összesen:</t>
  </si>
  <si>
    <t>Tervezések</t>
  </si>
  <si>
    <t>Indításra tervezett fejlesztések összesen:</t>
  </si>
  <si>
    <t>Indításra tervezett fejlesztések:</t>
  </si>
  <si>
    <t>2008. évi kifizetések</t>
  </si>
  <si>
    <t>Szolnoki, szakmai rendezvények szervezése, támogatása</t>
  </si>
  <si>
    <t>Nemzetközi befektetői programok szervezése, lebonyolítása.</t>
  </si>
  <si>
    <t>Az autóbusz megállóhelyeken az autóbuszöblök, illetve autóbusz felállási helyek felgyűrődött, vagy nyomvályús felületeinek megszűntetése betontérkő burkolat beépítésével, a balesetmentes közlekedés biztosítása érdekében, egy buszöbölben.</t>
  </si>
  <si>
    <t>5.sz. melléklet</t>
  </si>
  <si>
    <t>4 hónapra tervezett összeg</t>
  </si>
  <si>
    <t>Általános hozzájárulás a tanulók tankönyvellátásához</t>
  </si>
  <si>
    <t xml:space="preserve">Kistérségi feladatok </t>
  </si>
  <si>
    <t>6. sz. melléklet</t>
  </si>
  <si>
    <t>Számított létszám</t>
  </si>
  <si>
    <t>Támogatás</t>
  </si>
  <si>
    <t>Pedagógus szakvizsga, továbbképzés, emelt szintű érettségi vizsgáztatásra való felkészülés támogatása összesen:</t>
  </si>
  <si>
    <t>Szociális továbbképzés és szakvizsga összesen:</t>
  </si>
  <si>
    <t>NORMATÍV, KÖTÖTT FELHASZNÁLÁSÚ TÁMOGATÁSOK ÖSSZESEN:</t>
  </si>
  <si>
    <t>Munkaadói járulék (3%)</t>
  </si>
  <si>
    <t>2009.</t>
  </si>
  <si>
    <t>M e g n e v e z é s</t>
  </si>
  <si>
    <t>Összege</t>
  </si>
  <si>
    <t>Helyi adóbevétel</t>
  </si>
  <si>
    <t>Gépjárműadó</t>
  </si>
  <si>
    <t>Le: Adósságszolgálat</t>
  </si>
  <si>
    <t xml:space="preserve">      Kezességvállalás</t>
  </si>
  <si>
    <t xml:space="preserve">      Bankgarancia</t>
  </si>
  <si>
    <t>Köztisztaság</t>
  </si>
  <si>
    <t>Temetőfenntartás</t>
  </si>
  <si>
    <t>Közvilágítás</t>
  </si>
  <si>
    <t>"Liget Otthon" Fogyatékos Személyek Ápoló, Gondozó Otthona és Nappali Intézménye</t>
  </si>
  <si>
    <t>Polgári védelem</t>
  </si>
  <si>
    <t>Hatósági bontás, szakértői díjak</t>
  </si>
  <si>
    <t>Rendszeres nevelési segély</t>
  </si>
  <si>
    <t>Ápolási díj</t>
  </si>
  <si>
    <t>Átmeneti segély</t>
  </si>
  <si>
    <t>Temetési segély</t>
  </si>
  <si>
    <t>Sírok, sírkertek fenntartása</t>
  </si>
  <si>
    <t>Világháborús hősi temetők fenntartása</t>
  </si>
  <si>
    <t>Emlékművek állagmegóvási munkái</t>
  </si>
  <si>
    <t>Közvilágítás üzemeltetés</t>
  </si>
  <si>
    <t>Közvilágítás villamos energia díja</t>
  </si>
  <si>
    <t>Közvilágítás egyéb fenntartás</t>
  </si>
  <si>
    <t>Díszvilágítás</t>
  </si>
  <si>
    <t>Állategészségügy</t>
  </si>
  <si>
    <t>Állatotthon Alapítvány támogatása</t>
  </si>
  <si>
    <t>Állati tetemek begyűjtése</t>
  </si>
  <si>
    <t>Patkánymentesítés közterületen</t>
  </si>
  <si>
    <t>Eboltás, ebnyilvántartás és költségei</t>
  </si>
  <si>
    <t>Megbízási díjak és közterhei</t>
  </si>
  <si>
    <t>Mezőgazdaság</t>
  </si>
  <si>
    <t>Szúnyoggyérítés költsége és szakértői díja</t>
  </si>
  <si>
    <t>Környezetvédelem</t>
  </si>
  <si>
    <t>Zajmérések</t>
  </si>
  <si>
    <t>Egyéb városüzemeltetési kiadások</t>
  </si>
  <si>
    <t>Városfejlesztési feladatok</t>
  </si>
  <si>
    <t>Közműnyilvántartás</t>
  </si>
  <si>
    <t xml:space="preserve">Önkormányzati Tervtanács működési kiadásai </t>
  </si>
  <si>
    <t>Épített Környezet Helyi Védelme</t>
  </si>
  <si>
    <t>Városszépítési feladatok támogatása</t>
  </si>
  <si>
    <t>Oktatási feladatok</t>
  </si>
  <si>
    <t>Kiemelt oktatási programok</t>
  </si>
  <si>
    <t>Középiskolai ösztöndíjak</t>
  </si>
  <si>
    <t>Oktatási rendezvények</t>
  </si>
  <si>
    <t>Sport és ifjúsági feladatok</t>
  </si>
  <si>
    <t>Sport rendezvények</t>
  </si>
  <si>
    <t xml:space="preserve">Ifjúságpolitikai feladatok </t>
  </si>
  <si>
    <t>Civil és kábítószerügyi feladatok</t>
  </si>
  <si>
    <t>Sport célú támogatás</t>
  </si>
  <si>
    <t>Önkormányzat és a Rendőrség Gyermekeinkért</t>
  </si>
  <si>
    <t>Egészségügyi feladatok</t>
  </si>
  <si>
    <t>Egészségügyi rendezvények</t>
  </si>
  <si>
    <t>Jogszabályi előíráson alapuló feladatok</t>
  </si>
  <si>
    <t xml:space="preserve">Egészségügyi célú támogatás </t>
  </si>
  <si>
    <t>Egyéb egészségügyi feladatok</t>
  </si>
  <si>
    <t>Szociális feladatok</t>
  </si>
  <si>
    <t>Családok átmeneti otthonának bérleti díja</t>
  </si>
  <si>
    <t>Szociális célú támogatás</t>
  </si>
  <si>
    <t>Közművelődési rendezvények</t>
  </si>
  <si>
    <t>Civil feladatok támogatása</t>
  </si>
  <si>
    <t>Szociális ellátások kiadásai</t>
  </si>
  <si>
    <t>Egyedi térítési díjtámogatás</t>
  </si>
  <si>
    <t>Első lakáshoz jutó fiatalok támogatása</t>
  </si>
  <si>
    <t>Alap</t>
  </si>
  <si>
    <t>Várospolitika</t>
  </si>
  <si>
    <t>Nemzetközi kapcsolatok</t>
  </si>
  <si>
    <t xml:space="preserve">Városmarketing feladatok </t>
  </si>
  <si>
    <t>Idegenforgalmi feladatok támogatása</t>
  </si>
  <si>
    <t>Bűnmegelőzési és Közbiztonsági feladatok támogatása</t>
  </si>
  <si>
    <t>Lakásgazdálkodás kiadásai</t>
  </si>
  <si>
    <t>Közös költség</t>
  </si>
  <si>
    <t>Zöld Ház társasház közös költsége</t>
  </si>
  <si>
    <t>Vagyonműködtetés kiadásai</t>
  </si>
  <si>
    <t>Ingatlanvagyon biztosítása</t>
  </si>
  <si>
    <t xml:space="preserve">Igazgatási kiadások </t>
  </si>
  <si>
    <t>Adósságszolgálati céltartalék</t>
  </si>
  <si>
    <t>Működési költségvetés céltartalék</t>
  </si>
  <si>
    <t>Városháztartási reform alap</t>
  </si>
  <si>
    <t>Általános tartalék</t>
  </si>
  <si>
    <t>Kötelezettség jogcíme</t>
  </si>
  <si>
    <t>Szülői térítési díj</t>
  </si>
  <si>
    <t>Szolnok Városi Pedagógiai Szakszolgálat</t>
  </si>
  <si>
    <t>SZMJV Önkormányzat Egészségügyi és Bölcsődei Igazgatósága</t>
  </si>
  <si>
    <t>Közterület Felügyelet</t>
  </si>
  <si>
    <t>12.ab.(1)</t>
  </si>
  <si>
    <t xml:space="preserve">Humán szakfeladatok célelőirányzatai </t>
  </si>
  <si>
    <t>Egyéb felhalmozási kiadások</t>
  </si>
  <si>
    <t>3. c. sz. melléklet</t>
  </si>
  <si>
    <t>Szent-Györgyi Albert Általános Iskola</t>
  </si>
  <si>
    <t>Polgármesteri Hivatal szervezetfejlesztése</t>
  </si>
  <si>
    <t>Intézményi felújítások</t>
  </si>
  <si>
    <t xml:space="preserve"> -Hatósági jogkörhöz köthető működési bevétel</t>
  </si>
  <si>
    <t xml:space="preserve"> -Egyéb saját bevétel</t>
  </si>
  <si>
    <t xml:space="preserve"> -ÁFA -bevételek, -visszatérülések</t>
  </si>
  <si>
    <t>Bevétel (támogatás) összesen:</t>
  </si>
  <si>
    <t xml:space="preserve">     Kiadások forrásszerkezete:</t>
  </si>
  <si>
    <t>Kiadások mindösszesen:</t>
  </si>
  <si>
    <t>Egyéb felhalmozási kiadás</t>
  </si>
  <si>
    <t>Fiumei úti Általános Iskola</t>
  </si>
  <si>
    <t>a működési célú bevételek és kiadások mérlege</t>
  </si>
  <si>
    <t>Liget úti Általános Iskola, Előkészítő, Készségfejlesztő Speciális Szakiskola és Egységes Gyógypedagógiai Módszertani Intézmény</t>
  </si>
  <si>
    <t>Alkalmazottak élelmezési kiadása</t>
  </si>
  <si>
    <t>A tiszaligeti közművek engedélyes terveinek elkészítése. Tiszaliget alapközműveinek cseréje (víz, szennyvíz, csapadékvíz, távközlési hálózat, út).</t>
  </si>
  <si>
    <t xml:space="preserve">  -felhalmozási célú pénzeszköz átvétel államházt.kívülről</t>
  </si>
  <si>
    <t xml:space="preserve">  -működési célú pénzeszköz átvétel államházt. kívülről</t>
  </si>
  <si>
    <t>Önkormányzati támogatás</t>
  </si>
  <si>
    <t>BEVÉTELEK ÖSSZESEN :</t>
  </si>
  <si>
    <t xml:space="preserve">       -ebből:   gázenergia</t>
  </si>
  <si>
    <t xml:space="preserve">                     villamosenergia</t>
  </si>
  <si>
    <t xml:space="preserve">                     távhő- és melegvíz</t>
  </si>
  <si>
    <t xml:space="preserve">                     víz és csatorna</t>
  </si>
  <si>
    <t xml:space="preserve">                     élelmezés</t>
  </si>
  <si>
    <t xml:space="preserve">                     tanulók tankönyvtámogatásai</t>
  </si>
  <si>
    <t xml:space="preserve">                     karbantartás</t>
  </si>
  <si>
    <t xml:space="preserve">                     ÁFA</t>
  </si>
  <si>
    <t xml:space="preserve"> KIADÁSOK ÖSSZESEN :</t>
  </si>
  <si>
    <t>7. sz. melléklet</t>
  </si>
  <si>
    <t>Beruházások, felújítások kiadásai</t>
  </si>
  <si>
    <t>E   B   B   Ő   L</t>
  </si>
  <si>
    <t>Munkaadót terhelő járulékok</t>
  </si>
  <si>
    <t>Működési célú támogatások</t>
  </si>
  <si>
    <t>Beruházás</t>
  </si>
  <si>
    <t xml:space="preserve"> Felújítás</t>
  </si>
  <si>
    <t xml:space="preserve">                Termőföld bérbeadásából származó jövedelem adó</t>
  </si>
  <si>
    <t xml:space="preserve">                Átengedett egyéb központi adók</t>
  </si>
  <si>
    <t>Verseghy Ferenc Gimnázium</t>
  </si>
  <si>
    <t>Varga Katalin Gimnázium</t>
  </si>
  <si>
    <t>Városi Kollégium</t>
  </si>
  <si>
    <t>Szigligeti Színház</t>
  </si>
  <si>
    <t>Fogyatékos tanulók, akik tanulmányi kötelezettségüket a rehabilitációs bizottság szakvéleménye alapján magántanulóként teljesítik, továbbá azon nem fogyatékosok tanulók, akik orvosi igazolás alapján magántanulók legalább heti 8 tanítási órában (1-8. hónapra)</t>
  </si>
  <si>
    <t>Fogyatékos tanulók, akik tanulmányi kötelezettségüket a rehabilitációs bizottság szakvéleménye alapján magántanulóként teljesítik, továbbá azon nem fogyatékos tanulók, akik orvosi igazolás alapján magántanulók legalább heti 8 tanítási órában (9-12. hónapra)</t>
  </si>
  <si>
    <t>Beszédfogyatékos, enyhe értelmi fogyetékos, viselkedés fejlődésének organikus okokra visszavezethető tartós és súlyos rendellenessége miatt sajátos nevelési igényű gyermekek, tanulók (9-12. hóra)</t>
  </si>
  <si>
    <t xml:space="preserve">Gyógypedagógiai nevelésből visszahelyezettek </t>
  </si>
  <si>
    <t xml:space="preserve">Liget úti Általános Iskola, Előkészítő, Készségfejlesztő Speciális Szakiskola és Egységes Gyógypedagógiai Módszertani Intézmény </t>
  </si>
  <si>
    <t>Iskolai oktatás 9-10. évfolyamon</t>
  </si>
  <si>
    <t>Szakiskola, szakközépiskola második és további évfolyama</t>
  </si>
  <si>
    <t xml:space="preserve">Középiskolába, szakiskolába bejáró tanulók </t>
  </si>
  <si>
    <t>Iskolai oktatás 11-13. évfolyamon</t>
  </si>
  <si>
    <t>Iskolai oktatás 11. évfolyamon</t>
  </si>
  <si>
    <t>Iskolai oktatás 12-13. évfolyamon</t>
  </si>
  <si>
    <t>Két tanítási nyelven szervezett oktatás (1-8.hó)</t>
  </si>
  <si>
    <t>Két tanítási nyelven szervezett oktatás (9-12. hó)</t>
  </si>
  <si>
    <t>13.3.1</t>
  </si>
  <si>
    <t>13.3.2</t>
  </si>
  <si>
    <t>13.3.3</t>
  </si>
  <si>
    <t>13.3.4</t>
  </si>
  <si>
    <t>13.3.5</t>
  </si>
  <si>
    <t>13.3.6</t>
  </si>
  <si>
    <t>13.3.7</t>
  </si>
  <si>
    <t>13.3.8</t>
  </si>
  <si>
    <t>13.3.9</t>
  </si>
  <si>
    <t>13.3.10</t>
  </si>
  <si>
    <t>13.3.11</t>
  </si>
  <si>
    <t>13.3.12</t>
  </si>
  <si>
    <t>13.3.13</t>
  </si>
  <si>
    <t>13.3.14</t>
  </si>
  <si>
    <t>13.3.15</t>
  </si>
  <si>
    <t>13.3.16</t>
  </si>
  <si>
    <t>13.3.17</t>
  </si>
  <si>
    <t>13.3.18</t>
  </si>
  <si>
    <t>13.3.19</t>
  </si>
  <si>
    <t>13.3.20</t>
  </si>
  <si>
    <t>1.c.sz. melléklet</t>
  </si>
  <si>
    <t>2009. évi egyes bevételeinek összefoglalója</t>
  </si>
  <si>
    <t xml:space="preserve">        Lakbérek</t>
  </si>
  <si>
    <t xml:space="preserve">       Zöld Ház társasház közös költség</t>
  </si>
  <si>
    <t>1.5</t>
  </si>
  <si>
    <t>1.6</t>
  </si>
  <si>
    <t>1.7</t>
  </si>
  <si>
    <t>1.8</t>
  </si>
  <si>
    <t>1.9</t>
  </si>
  <si>
    <t>1.10</t>
  </si>
  <si>
    <t>Koncessziós díjbevétel:</t>
  </si>
  <si>
    <t>Osztalék- és hozambevétel (Remondis Szolnok ZRt.)</t>
  </si>
  <si>
    <t>Kötvény igénybevétel</t>
  </si>
  <si>
    <t>Bevételek mindösszesen:</t>
  </si>
  <si>
    <t>VI. Kötvény igénybevétel</t>
  </si>
  <si>
    <t>Összesen (1+2+3+4+5+6+7+8)</t>
  </si>
  <si>
    <t>Összesen (10+11+12)</t>
  </si>
  <si>
    <t>Saját folyó bevétel (9-13)*0,7</t>
  </si>
  <si>
    <t>Korrigált saját bevétel a hitelfelvétel felső határa (14+15)</t>
  </si>
  <si>
    <t>VII. Hozam -és kamatbevételek összesen</t>
  </si>
  <si>
    <t>Működési bevételek összesen (1+2+3+4):</t>
  </si>
  <si>
    <t>8.1.1</t>
  </si>
  <si>
    <t>8.1.2</t>
  </si>
  <si>
    <t>8.1.3</t>
  </si>
  <si>
    <t>8.1.4</t>
  </si>
  <si>
    <t>8.1.5</t>
  </si>
  <si>
    <t>8.1.6</t>
  </si>
  <si>
    <t>8.1.7</t>
  </si>
  <si>
    <t>8.1.8</t>
  </si>
  <si>
    <t>8.1.9</t>
  </si>
  <si>
    <t>8.2.1</t>
  </si>
  <si>
    <t>8.2.2</t>
  </si>
  <si>
    <t>8.2.3</t>
  </si>
  <si>
    <t>8.2.4</t>
  </si>
  <si>
    <t>8.2.5</t>
  </si>
  <si>
    <t>8.2.6</t>
  </si>
  <si>
    <t>8.3.1</t>
  </si>
  <si>
    <t>8.3.2</t>
  </si>
  <si>
    <t>8.3.3</t>
  </si>
  <si>
    <t>Felhalmozási és tőke jellegű bevételek összesen (5+6+7+8):</t>
  </si>
  <si>
    <t>Buszöblök, buszmegállók felújítása Jászkun Volán ZRt.</t>
  </si>
  <si>
    <t>Jászkun Volán ZRt. közcélú pénzeszköz átvétel</t>
  </si>
  <si>
    <t xml:space="preserve">EGT - Norvég Alap Környezettudatos nevelés </t>
  </si>
  <si>
    <t>Szolgáltató Önkormányzat fejlesztése projekt</t>
  </si>
  <si>
    <t>1. intézmény KEOP</t>
  </si>
  <si>
    <t>Jászkun Volán ZRt. önkormányzati támogatás</t>
  </si>
  <si>
    <t>Szolnok Televízió ZRt. támogatása</t>
  </si>
  <si>
    <t>Polgármesteri Hivatal épületeinek felújítása</t>
  </si>
  <si>
    <t>Szolnoki Ipari Park Kft. tagi kölcsön</t>
  </si>
  <si>
    <t xml:space="preserve">Helyi tömegközlekedési feladatok </t>
  </si>
  <si>
    <t>Gyermekétkeztetéshez vissza nem igényelhető ÁFA tartaléka</t>
  </si>
  <si>
    <t>Munkácsy úti óvoda bővítése</t>
  </si>
  <si>
    <t>Adósságtörlesztési kötelezettség összesen (1+2+3+4) :</t>
  </si>
  <si>
    <t>hitel felvétel devizaneme</t>
  </si>
  <si>
    <t>Szolnoki Ipari Park Kft. hitel és támogatás</t>
  </si>
  <si>
    <t>Szolnoki Ipari Park Kft. hitel (Merkantil)</t>
  </si>
  <si>
    <t>Szolnok Televízió ZRt. hitel</t>
  </si>
  <si>
    <t>Széchenyi I. Gimnázium tornacsarnok MFB</t>
  </si>
  <si>
    <t>Szennyvíztelep EIB hitel</t>
  </si>
  <si>
    <r>
      <t>Projekt megnevezése:</t>
    </r>
    <r>
      <rPr>
        <sz val="11"/>
        <rFont val="Times New Roman"/>
        <family val="1"/>
      </rPr>
      <t xml:space="preserve">    EGT - Norvég Alap Környezettudatos nevelés </t>
    </r>
  </si>
  <si>
    <r>
      <t>Projekt megnevezése:</t>
    </r>
    <r>
      <rPr>
        <sz val="11"/>
        <rFont val="Times New Roman"/>
        <family val="1"/>
      </rPr>
      <t xml:space="preserve">  Szolnok Kőrösi út felújítása </t>
    </r>
  </si>
  <si>
    <t>Összesen (5+6+7+8+9+10) :</t>
  </si>
  <si>
    <t>Meglévő forgalmi rend biztosítása, üzemeltetése, közúti jelzőtáblák kihelyezése (kb. 600 db), bevonása (kb. 400 db), közúti oszlopok kihelyezése (kb. 180 db).</t>
  </si>
  <si>
    <t>Az 1988. évi I. tv. szerint kötelezően ellátandó feladat a forgalmi rend felülvizsgálat. Az előirányzat az időközi változásokhoz szükséges felülvizsgálatok elvégzéséhez biztosít részleges  forrást.</t>
  </si>
  <si>
    <t>600 db park- és sorfa öntözése 8x, 2000 db fatányér kapálása.</t>
  </si>
  <si>
    <t>30 fm teljes léccsere, 100 db padfelújítás, 40 db hulladékgyűjtő felújítás.</t>
  </si>
  <si>
    <t>Iskolai gyakorlati oktatás  a szakiskola  9-10. évf.(1-8.hó)</t>
  </si>
  <si>
    <t>Iskolai gyakorlati oktatás szakközépiskola 9-10. évf.(1-8.hó)</t>
  </si>
  <si>
    <t>1. évfolyamos és többévfolyamos képzés közbenső képzési évfolyamai (szakmai gyakorlati képzés) (1-8.hó)</t>
  </si>
  <si>
    <t>1. évfolyamos képzés ha a képzési idő meghaladja az 1 évet (szakmai gyakorlati képzés) (1-8.hó)</t>
  </si>
  <si>
    <t>Záróévfolyamos képzés ha a képzési idő meghaladja az 1 évet (szakmai gyakorlati képzés) (1-8.hó)</t>
  </si>
  <si>
    <t>Felhalmozási célú hiteltörlesztés (tőke + kamat)</t>
  </si>
  <si>
    <t>Felhalmozási átvett (PH)</t>
  </si>
  <si>
    <t>ÁFA</t>
  </si>
  <si>
    <t xml:space="preserve">Szolnok Megyei Jogú Város </t>
  </si>
  <si>
    <t>B E V É T E L E K</t>
  </si>
  <si>
    <t>K I A D Á S O K</t>
  </si>
  <si>
    <t xml:space="preserve"> </t>
  </si>
  <si>
    <t>I. Működési  bevételek</t>
  </si>
  <si>
    <t>I. Intézmények elemi kiadásai</t>
  </si>
  <si>
    <t>1. Intézményi működési bevételek</t>
  </si>
  <si>
    <t>2. Önkormányzat sajátos működési bevételei</t>
  </si>
  <si>
    <t>II. Polgármesteri Hivatal</t>
  </si>
  <si>
    <t>2.1 Illetékek</t>
  </si>
  <si>
    <t xml:space="preserve">2.2. Helyi adók </t>
  </si>
  <si>
    <t>2009. évi költségvetési kiadási előirányzatainak összefoglalója</t>
  </si>
  <si>
    <t>Utcák megnevezése</t>
  </si>
  <si>
    <t>2.4. Bírságok, pótlékok és egyéb sajátos bevételek</t>
  </si>
  <si>
    <t>3. Cigány kisebbségi önkormányzat saját bevétele</t>
  </si>
  <si>
    <t>4. Lengyel kisebbségi önkormányzat saját bevétele</t>
  </si>
  <si>
    <t>II. Támogatások</t>
  </si>
  <si>
    <t>III. Kisebbségi Önkormányzatok</t>
  </si>
  <si>
    <t>1. Önkormányzatok költségvetési támogatása</t>
  </si>
  <si>
    <t>1.1. Normatív támogatások</t>
  </si>
  <si>
    <t xml:space="preserve">      Ebből: </t>
  </si>
  <si>
    <t>1.2. Központosított előirányzatok</t>
  </si>
  <si>
    <t xml:space="preserve">      Cigány Kisebbségi Önkormányzat</t>
  </si>
  <si>
    <t>1.4. Helyi önkormányzatok színházi támogatása</t>
  </si>
  <si>
    <t xml:space="preserve">      Lengyel Kisebbségi Önkormányzat</t>
  </si>
  <si>
    <t>1.5. Normatív kötött felhasználású támogatások</t>
  </si>
  <si>
    <t>1.6. Fejlesztési célú támogatások</t>
  </si>
  <si>
    <t>1.7. Önkormányzati egyéb kv-i támogatás</t>
  </si>
  <si>
    <t>III. Felhalmozási és tőke jellegű bevételek</t>
  </si>
  <si>
    <t>Kiemelt előirányzatok:</t>
  </si>
  <si>
    <t>1. Tárgyi eszközök, immateriális javak értékesítése</t>
  </si>
  <si>
    <t>Személyi juttatás</t>
  </si>
  <si>
    <t xml:space="preserve">     Melyből: Intézmények</t>
  </si>
  <si>
    <t>Munkaadókat terhelő járulékok</t>
  </si>
  <si>
    <t>2. Önkormányzatok sajátos felhalmozási és tőkebevételei</t>
  </si>
  <si>
    <t>Dologi kiadás</t>
  </si>
  <si>
    <t xml:space="preserve">Tanulók tankönyvtámogatásai </t>
  </si>
  <si>
    <t>Melyből:     Intézményi karbantartás</t>
  </si>
  <si>
    <t>Melyből:   Működési célú pénzeszköz átadás</t>
  </si>
  <si>
    <t>1.7. Önkormányzati egyéb költségvetési támogatás</t>
  </si>
  <si>
    <t xml:space="preserve">                  Intézmények</t>
  </si>
  <si>
    <t>Melyből:   Beruházás</t>
  </si>
  <si>
    <t xml:space="preserve"> Felhalmozási célú pénzeszköz átadás </t>
  </si>
  <si>
    <t xml:space="preserve">    Felújítás</t>
  </si>
  <si>
    <t>Kiegészítő hozzájárulás a rendszeres gyermekvédelmi kedvezményben részesülő 5-6. évfolyamos általános iskolai tanulók ingyenes étkeztetéséhez</t>
  </si>
  <si>
    <t>Zeneművészeti ág 9-12. hóra</t>
  </si>
  <si>
    <t>Alapfokú Művészetoktatás zeneművészeti ág (1-8. hó)</t>
  </si>
  <si>
    <t>Alapfokú Művészetoktatás zeneművészeti ág (9-12.hó)</t>
  </si>
  <si>
    <t>Általános iskolai napközis foglalkozás 1-4. évfolyam (1-8. hóra)</t>
  </si>
  <si>
    <t>Hivatk.a tv.       3 , 8. sz. melléklet jogcímre</t>
  </si>
  <si>
    <t xml:space="preserve">Szolnok Megyei Jogú Város Önkormányzat </t>
  </si>
  <si>
    <t xml:space="preserve"> 2009. évi állami hozzájárulásának jogcímei és összegei</t>
  </si>
  <si>
    <t>tervezett 2009. naturália</t>
  </si>
  <si>
    <t>2009. évi tervezet naturália</t>
  </si>
  <si>
    <t>1.2.3</t>
  </si>
  <si>
    <t>JNSz Szakképzés - Szervezési Társulás részére nyújtott kölcsön megtérülése</t>
  </si>
  <si>
    <t>Xavéri Szent Ferenc műemlék kápolna felújítása (Nemzeti Kultúrális Alap)</t>
  </si>
  <si>
    <t>Munkácsy úti Óvoda bővítése</t>
  </si>
  <si>
    <r>
      <t>Belvízcsatorna kotrás (1000 fm), vegyszeres nád és cserjeirtás (42.500 m</t>
    </r>
    <r>
      <rPr>
        <vertAlign val="superscript"/>
        <sz val="11"/>
        <rFont val="Times New Roman"/>
        <family val="1"/>
      </rPr>
      <t>2</t>
    </r>
    <r>
      <rPr>
        <sz val="11"/>
        <rFont val="Times New Roman"/>
        <family val="1"/>
      </rPr>
      <t>), árokfenntartás, profilozás (300 m</t>
    </r>
    <r>
      <rPr>
        <vertAlign val="superscript"/>
        <sz val="11"/>
        <rFont val="Times New Roman"/>
        <family val="1"/>
      </rPr>
      <t>3</t>
    </r>
    <r>
      <rPr>
        <sz val="11"/>
        <rFont val="Times New Roman"/>
        <family val="1"/>
      </rPr>
      <t>), burkolás (360 m</t>
    </r>
    <r>
      <rPr>
        <vertAlign val="superscript"/>
        <sz val="11"/>
        <rFont val="Times New Roman"/>
        <family val="1"/>
      </rPr>
      <t>2</t>
    </r>
    <r>
      <rPr>
        <sz val="11"/>
        <rFont val="Times New Roman"/>
        <family val="1"/>
      </rPr>
      <t>), helyreállítás, víznyelőakna építése.  Belvízcsatornák, árkok kaszálása, (154080m</t>
    </r>
    <r>
      <rPr>
        <vertAlign val="superscript"/>
        <sz val="11"/>
        <rFont val="Times New Roman"/>
        <family val="1"/>
      </rPr>
      <t>2</t>
    </r>
    <r>
      <rPr>
        <sz val="11"/>
        <rFont val="Times New Roman"/>
        <family val="1"/>
      </rPr>
      <t>) tisztítása, szemét összeszedése, folyókák, átereszek tisztítása.</t>
    </r>
  </si>
  <si>
    <r>
      <t>Tiszaligeti körtöltés, illetve a Debreceni úti töltés fenntartási munkáinak folyamatos végzése. (3 alkalommal kaszálás, 101550 m</t>
    </r>
    <r>
      <rPr>
        <vertAlign val="superscript"/>
        <sz val="11"/>
        <rFont val="Times New Roman"/>
        <family val="1"/>
      </rPr>
      <t>2</t>
    </r>
    <r>
      <rPr>
        <sz val="11"/>
        <rFont val="Times New Roman"/>
        <family val="1"/>
      </rPr>
      <t>, illetve 15400 m</t>
    </r>
    <r>
      <rPr>
        <vertAlign val="superscript"/>
        <sz val="11"/>
        <rFont val="Times New Roman"/>
        <family val="1"/>
      </rPr>
      <t>2</t>
    </r>
    <r>
      <rPr>
        <sz val="11"/>
        <rFont val="Times New Roman"/>
        <family val="1"/>
      </rPr>
      <t>/alkalom, vegyszeres cserjeirtás és vágás (10000 m</t>
    </r>
    <r>
      <rPr>
        <vertAlign val="superscript"/>
        <sz val="11"/>
        <rFont val="Times New Roman"/>
        <family val="1"/>
      </rPr>
      <t>2</t>
    </r>
    <r>
      <rPr>
        <sz val="11"/>
        <rFont val="Times New Roman"/>
        <family val="1"/>
      </rPr>
      <t xml:space="preserve">/év), rágcsálóirtás 1x). Árvízvédelmi raktár, anyagok kezelése. </t>
    </r>
  </si>
  <si>
    <t>A fő- és tömegközlekedési utak takarítása, egyes közterületek takarítása, zenés szórakozóhelyek rendezvények utáni takarítása, útszegély kézi erővel történő takarítása. Útlocsolás. Körzeti köztisztasági feladatok ellátása, parkőri feladatok, "zöld kommandó".</t>
  </si>
  <si>
    <t>Buszvárók tisztítása, graffitik, hirdetések, falragaszok eltávolítása</t>
  </si>
  <si>
    <t>A közvilágítás biztosítása a 1990. évi LXV. tv. szerint az önkormányzat kötelező feladata. 8350 lpt. 2200 Ft/db + ÁFA = 22000 ezer Ft. A közvilágítás üzemeltetés az aktív elemekre vonatkozik.</t>
  </si>
  <si>
    <t>Egyedi meghibásodások fenntartási költsége: 5000 e Ft.  Épületek, szobrok, közterek díszvilágításának, közparkok, sporttelepek speciális megvilágításának fenntartása. Önkormányzati tulajdonú közvilágítás üzemeltetése: 500 db = 2000 eFt.</t>
  </si>
  <si>
    <t>Rendőrkapitányság által végzett, un. reagálás nélküli végrehajtás.</t>
  </si>
  <si>
    <t>A város közterületeinek éjszakai ellenőrzéséhez kapcsolódó kiadások.</t>
  </si>
  <si>
    <t>Ingyenes intézményi étkeztetés</t>
  </si>
  <si>
    <t>14.c.</t>
  </si>
  <si>
    <t>Közoktatási kiegészítő hozzájárulások</t>
  </si>
  <si>
    <t>16.</t>
  </si>
  <si>
    <t>16.1.</t>
  </si>
  <si>
    <t>Szakmai gyakorlati képzés a szakképzési évfolyamokon</t>
  </si>
  <si>
    <t>16.1.2.</t>
  </si>
  <si>
    <t>1. évfolyamos és többévfolyamos képzés közbenső képzési évfolyamai (szakmai gyakorlati képzés)</t>
  </si>
  <si>
    <t>16.1.2.a.</t>
  </si>
  <si>
    <t>1. évfolyamos képzés ha a képzési idő meghaladja az 1 évet (szakmai gyakorlati képzés)</t>
  </si>
  <si>
    <t>16.1.2.b.</t>
  </si>
  <si>
    <t>Záróévfolyamos képzés ha a képzési idő meghaladja az 1 évet (szakmai gyakorlati képzés)</t>
  </si>
  <si>
    <t>16.1.2.c.</t>
  </si>
  <si>
    <t>8.6</t>
  </si>
  <si>
    <t>8.7</t>
  </si>
  <si>
    <t>8.8</t>
  </si>
  <si>
    <t>8.9</t>
  </si>
  <si>
    <t>8.10</t>
  </si>
  <si>
    <t>8.11</t>
  </si>
  <si>
    <t>8.12</t>
  </si>
  <si>
    <t>8.13</t>
  </si>
  <si>
    <t>8.14</t>
  </si>
  <si>
    <t>8.15</t>
  </si>
  <si>
    <t>8.16</t>
  </si>
  <si>
    <t>8.17</t>
  </si>
  <si>
    <t>8.18</t>
  </si>
  <si>
    <t>8.19</t>
  </si>
  <si>
    <t>8.20</t>
  </si>
  <si>
    <t>8.21</t>
  </si>
  <si>
    <t>8.22</t>
  </si>
  <si>
    <t>8.23</t>
  </si>
  <si>
    <t>9.1</t>
  </si>
  <si>
    <t>9.2</t>
  </si>
  <si>
    <t>9.3</t>
  </si>
  <si>
    <t>9.4</t>
  </si>
  <si>
    <t>9.5</t>
  </si>
  <si>
    <t>9.6</t>
  </si>
  <si>
    <t>9.7</t>
  </si>
  <si>
    <t>9.8</t>
  </si>
  <si>
    <t>9.9</t>
  </si>
  <si>
    <t>10.1</t>
  </si>
  <si>
    <t>10.2</t>
  </si>
  <si>
    <t>10.3</t>
  </si>
  <si>
    <t>10.4</t>
  </si>
  <si>
    <t>10.5</t>
  </si>
  <si>
    <t>10.6</t>
  </si>
  <si>
    <t>10.7</t>
  </si>
  <si>
    <t>10.8</t>
  </si>
  <si>
    <t>10.9</t>
  </si>
  <si>
    <t>10.10</t>
  </si>
  <si>
    <t>10.11</t>
  </si>
  <si>
    <t>13.2.1</t>
  </si>
  <si>
    <t>13.2.2</t>
  </si>
  <si>
    <t>13.2.3</t>
  </si>
  <si>
    <t>13.2.3.1</t>
  </si>
  <si>
    <t>13.2.3.2</t>
  </si>
  <si>
    <t>13.2.3.3</t>
  </si>
  <si>
    <t>13.2.3.4</t>
  </si>
  <si>
    <t>13.2.3.5</t>
  </si>
  <si>
    <t>13.2.3.6</t>
  </si>
  <si>
    <t>13.2.3.7</t>
  </si>
  <si>
    <t>13.2.3.8</t>
  </si>
  <si>
    <t>al    cím</t>
  </si>
  <si>
    <t>6.2</t>
  </si>
  <si>
    <t>6.3</t>
  </si>
  <si>
    <t>6.4</t>
  </si>
  <si>
    <t>6.5</t>
  </si>
  <si>
    <t>6.6</t>
  </si>
  <si>
    <t>6.7</t>
  </si>
  <si>
    <t>6.8</t>
  </si>
  <si>
    <t>Kötelezettségvállalások</t>
  </si>
  <si>
    <t>2009. utáni évek összesen</t>
  </si>
  <si>
    <t>Megnevezése</t>
  </si>
  <si>
    <t>Tiszaligeti sportkomplexum és a Holt-Tisza vízi sportcentrum felújítása, átalakítása, bővítése</t>
  </si>
  <si>
    <t>Az önkormányzati tulajdonú nem lakás célú ingatlanok üzemeltetésével kapcsolatos költségek elszámolása, amely tartalmazza a  nagy értékű ingatlanok őrzés-védelmi költségeit.</t>
  </si>
  <si>
    <t>3.b sz. melléklet</t>
  </si>
  <si>
    <t>13.2.3.9</t>
  </si>
  <si>
    <t>Agóra terminál a 21. század új fénye Szolnokon</t>
  </si>
  <si>
    <t>Közgyűlési döntés száma, megjegyzések</t>
  </si>
  <si>
    <t>13.5.1</t>
  </si>
  <si>
    <t>13.5.2</t>
  </si>
  <si>
    <t>13.5.3</t>
  </si>
  <si>
    <t>13.5.4</t>
  </si>
  <si>
    <t>13.5.5</t>
  </si>
  <si>
    <t>13.5.6</t>
  </si>
  <si>
    <t>Működés fedezete 2009.</t>
  </si>
  <si>
    <t>2009. évi és további évekre áthúzódó kötelezettségei célok szerint és évenkénti bontásban</t>
  </si>
  <si>
    <t>Működési projektek összesen:</t>
  </si>
  <si>
    <t>13.2 / Működési költségvetés céltartalék</t>
  </si>
  <si>
    <t>13.6 / Általános tartalék</t>
  </si>
  <si>
    <t>13.1 / Adósságszolgálati céltartalék</t>
  </si>
  <si>
    <r>
      <t xml:space="preserve">    Ebből</t>
    </r>
    <r>
      <rPr>
        <sz val="11"/>
        <rFont val="Times New Roman"/>
        <family val="1"/>
      </rPr>
      <t>:</t>
    </r>
  </si>
  <si>
    <t>Saját forrásból felhasználásra került 9.787. e Ft, I. forduló előkészítési költségeire</t>
  </si>
  <si>
    <t xml:space="preserve">A költségvetés-tervezet tartalmazza - az elmúlt évek tapasztalata alapján - az előre nem tervezhető hibajavítások költségeit, a társasházaknak fizetendő felújítási alapot, figyelemmel a várható inflációra, feltételezve a jelenlegi bérlemény számot, valamint tartalmazza a piaccsarnok tetőszerkezetének várható 6 millió forintos felújítási költségét. </t>
  </si>
  <si>
    <t xml:space="preserve">Az önkormányzati tulajdonban lévő (jelenleg 1627 db) lakás állagromlásának megelőzésére és az üzembiztonság érdekében indokolt munkálatok költségeire, valamint a bérbeadót terhelő garanciális munkák elvégzésére biztosít előirányzatot. </t>
  </si>
  <si>
    <t>Alcím</t>
  </si>
  <si>
    <t>A térségben komplex hulladékgazdálkodási rendszer kiépítése zajlik, az európai normák szerinti, ártalommentes hulladékelhelyezés érdekében. A megvalósítás Európai Uniós (ISPA) és kormányzati (KvVM) támogatással történik.</t>
  </si>
  <si>
    <t>A 2006. évben pályázott 13 társasházból 12 esetében lezárult a kivitelezés, a terv a Jubileum tér 5. fűtéskorszerűsítési munkáit, valamint 6 társasház pénzügyi elszámolási költségeit tartalmazza.</t>
  </si>
  <si>
    <t xml:space="preserve">A 120/2008. (VI.24.) sz. Közgyűlési határozat alapján 2008-2010. években megvalósul a város játszótér fejlesztési programja.  </t>
  </si>
  <si>
    <t>A 220/2004. (IX.30.) sz. Kgy. határozatban feltüntetett ütemezés részleges módosítása szerint 2009. évben a Gőzhajó és a Malom-Aranyi utcai pálya felújítására kerül sor.</t>
  </si>
  <si>
    <t>A Nemzeti Kulturális Alaptól elnyert támogatás segítségével a Xavéri Szent Ferenc Kápolna szigetelését valósítjuk meg.</t>
  </si>
  <si>
    <t>A beruházás befejezését követően feltárt, a kivitelező által nyújtott bankgarancia terhére elvégezhető javítási kiadások.</t>
  </si>
  <si>
    <t>SZMJV Önkormányzat Hivatásos Tűzoltósága műszaki mentő felszerelések beszerzésére nyújtott be pályázatot. Az előirányzat a beszerzéshez szükséges önerőt biztosítja a 240/2007.(X.25.) számú közgyűlési határozat szerint.</t>
  </si>
  <si>
    <t>Energia kincstár üzemeltetése</t>
  </si>
  <si>
    <t>M I N D Ö S S Z E S E N :</t>
  </si>
  <si>
    <t>2006. év</t>
  </si>
  <si>
    <t>2007. év</t>
  </si>
  <si>
    <t>várható</t>
  </si>
  <si>
    <t>EU támogatás</t>
  </si>
  <si>
    <t>Kormányzati finanszírozás</t>
  </si>
  <si>
    <t xml:space="preserve">BM Önerő Alap </t>
  </si>
  <si>
    <t>Önkormányzati saját erő</t>
  </si>
  <si>
    <t>Támogatott műszaki tartalom összesen:</t>
  </si>
  <si>
    <t>2002-ig</t>
  </si>
  <si>
    <t>2002. év</t>
  </si>
  <si>
    <t>2003. év</t>
  </si>
  <si>
    <t>2004. év</t>
  </si>
  <si>
    <t>2005. év</t>
  </si>
  <si>
    <t>2013. év</t>
  </si>
  <si>
    <t>tény</t>
  </si>
  <si>
    <t>Európai Uniós előcsatlakozási alap - ISPA</t>
  </si>
  <si>
    <t xml:space="preserve">KvVM támogatás </t>
  </si>
  <si>
    <t>Nem támogatott műszaki tartalom összesen:</t>
  </si>
  <si>
    <r>
      <t>Projekt megnevezése:</t>
    </r>
    <r>
      <rPr>
        <sz val="11"/>
        <rFont val="Times New Roman"/>
        <family val="1"/>
      </rPr>
      <t xml:space="preserve">    Regionális hulladéklerakó megvalósítása</t>
    </r>
  </si>
  <si>
    <t>HITEL</t>
  </si>
  <si>
    <t>2010.</t>
  </si>
  <si>
    <t>2011.</t>
  </si>
  <si>
    <t>2012.</t>
  </si>
  <si>
    <t>2013.</t>
  </si>
  <si>
    <t>2014.</t>
  </si>
  <si>
    <t>2015.</t>
  </si>
  <si>
    <t>2016.</t>
  </si>
  <si>
    <t>2017.</t>
  </si>
  <si>
    <t>2018.</t>
  </si>
  <si>
    <t>LEJÁRAT</t>
  </si>
  <si>
    <t xml:space="preserve">tőke </t>
  </si>
  <si>
    <t xml:space="preserve">kamat </t>
  </si>
  <si>
    <t>Ft</t>
  </si>
  <si>
    <t>TVM lakótelep vásárlás 2003.</t>
  </si>
  <si>
    <t>Intézmények felújítása 2003.</t>
  </si>
  <si>
    <t>CHF</t>
  </si>
  <si>
    <t>Útépítések 2001.</t>
  </si>
  <si>
    <t>Vízkárelhárítás</t>
  </si>
  <si>
    <t>Belvízvédelmi létesítmények üzemeltetése</t>
  </si>
  <si>
    <t>Iskolaotthonos oktatás általános iskola 3. évfolyamán</t>
  </si>
  <si>
    <t>Iskolaotthonos oktatás általános iskola 4. évfolyamán</t>
  </si>
  <si>
    <t>1-3. évfolyamos iskolaotthonos oktatás 9-12. hóra</t>
  </si>
  <si>
    <t>4. évfolyamos iskolaotthonos oktatás 9-12 hóra</t>
  </si>
  <si>
    <t>Fogyatékos tanulók, akik tanulmányi kötelezettségüket a rehabilitációs bizottság szakvéleménye alapján magántanulóként teljesítik, továbbá azon nem fogyatékos tanulók, akik orvosi igazolás alapján magántanulók legalább heti 8 tanítási órában (1-8. hónapra)</t>
  </si>
  <si>
    <t>Képző- és iparművészeti, táncművészeti, szín- és bábművészeti ág  Minősített intézményben</t>
  </si>
  <si>
    <t>HPV védőoltáshoz átvett pénzeszköz</t>
  </si>
  <si>
    <t>VCSM ZRt. koncessziós beruházás és felújítás</t>
  </si>
  <si>
    <t>Egyéb vagyonhasznosítási bevételek, helyiségértékesítés</t>
  </si>
  <si>
    <t xml:space="preserve">    Melyből: Iparűzési adóbevétel</t>
  </si>
  <si>
    <t xml:space="preserve">                 Építményadó</t>
  </si>
  <si>
    <t>2.3 Átengedett központi adók</t>
  </si>
  <si>
    <t xml:space="preserve">    Melyből: Személyi jövedelemadó helyben maradó része</t>
  </si>
  <si>
    <t xml:space="preserve">                Jövedelemkülönbség mérséklése (+,-)</t>
  </si>
  <si>
    <t xml:space="preserve">                Személyi jövedelemadó normatív módon elosztott része</t>
  </si>
  <si>
    <t xml:space="preserve">                Gépjárműadó</t>
  </si>
  <si>
    <t>Létszám: (fő)</t>
  </si>
  <si>
    <t>ebből: szakmai (fő)</t>
  </si>
  <si>
    <t>Betegszabadságra, táppénzre tartalék</t>
  </si>
  <si>
    <t xml:space="preserve">        Széchenyi I. Gimnázium  és Általános Iskola tornacsarnok MFB</t>
  </si>
  <si>
    <t>Hirdetések és pályázatok kiírása</t>
  </si>
  <si>
    <t>Tanulószerződés alapján nem helyi önkormányzati intézményben szervezett gyakorlati képzés (szakmai gyakorlati képzés) (1-8.hó)</t>
  </si>
  <si>
    <r>
      <t>46800 m</t>
    </r>
    <r>
      <rPr>
        <vertAlign val="superscript"/>
        <sz val="11"/>
        <rFont val="Times New Roman"/>
        <family val="1"/>
      </rPr>
      <t>2</t>
    </r>
    <r>
      <rPr>
        <sz val="11"/>
        <rFont val="Times New Roman"/>
        <family val="1"/>
      </rPr>
      <t xml:space="preserve"> Cora erdő fenntartás kaszálás gyűjtés nélkül 6x, 17000 m</t>
    </r>
    <r>
      <rPr>
        <vertAlign val="superscript"/>
        <sz val="11"/>
        <rFont val="Times New Roman"/>
        <family val="1"/>
      </rPr>
      <t>2</t>
    </r>
    <r>
      <rPr>
        <sz val="11"/>
        <rFont val="Times New Roman"/>
        <family val="1"/>
      </rPr>
      <t xml:space="preserve"> új telepítésű Cora erdő fenntartás 6x, 59730 m</t>
    </r>
    <r>
      <rPr>
        <vertAlign val="superscript"/>
        <sz val="11"/>
        <rFont val="Times New Roman"/>
        <family val="1"/>
      </rPr>
      <t>2</t>
    </r>
    <r>
      <rPr>
        <sz val="11"/>
        <rFont val="Times New Roman"/>
        <family val="1"/>
      </rPr>
      <t xml:space="preserve"> Tiszaliget fenntartás 2x, 30000  m</t>
    </r>
    <r>
      <rPr>
        <vertAlign val="superscript"/>
        <sz val="11"/>
        <rFont val="Times New Roman"/>
        <family val="1"/>
      </rPr>
      <t>2</t>
    </r>
    <r>
      <rPr>
        <sz val="11"/>
        <rFont val="Times New Roman"/>
        <family val="1"/>
      </rPr>
      <t xml:space="preserve"> Holt - Tiszaparti erdő felújítás 1x.</t>
    </r>
  </si>
  <si>
    <r>
      <t>57 db közterületi játszótéren 456 m</t>
    </r>
    <r>
      <rPr>
        <vertAlign val="superscript"/>
        <sz val="11"/>
        <rFont val="Times New Roman"/>
        <family val="1"/>
      </rPr>
      <t>3</t>
    </r>
    <r>
      <rPr>
        <sz val="11"/>
        <rFont val="Times New Roman"/>
        <family val="1"/>
      </rPr>
      <t xml:space="preserve"> homok csere és pótlás, 15 m</t>
    </r>
    <r>
      <rPr>
        <vertAlign val="superscript"/>
        <sz val="11"/>
        <rFont val="Times New Roman"/>
        <family val="1"/>
      </rPr>
      <t>3</t>
    </r>
    <r>
      <rPr>
        <sz val="11"/>
        <rFont val="Times New Roman"/>
        <family val="1"/>
      </rPr>
      <t xml:space="preserve"> gyöngykavics terítés, 51456 m</t>
    </r>
    <r>
      <rPr>
        <vertAlign val="superscript"/>
        <sz val="11"/>
        <rFont val="Times New Roman"/>
        <family val="1"/>
      </rPr>
      <t>2</t>
    </r>
    <r>
      <rPr>
        <sz val="11"/>
        <rFont val="Times New Roman"/>
        <family val="1"/>
      </rPr>
      <t xml:space="preserve"> esésvédelmi burkolat fenntartás, csiszolás, festés, 120/2008. (IV.24.) sz. közgyűlési határozat értelmében a kihelyezett eszközök karbantartása.</t>
    </r>
  </si>
  <si>
    <r>
      <t>1800 m</t>
    </r>
    <r>
      <rPr>
        <vertAlign val="superscript"/>
        <sz val="11"/>
        <rFont val="Times New Roman"/>
        <family val="1"/>
      </rPr>
      <t>2</t>
    </r>
    <r>
      <rPr>
        <sz val="11"/>
        <rFont val="Times New Roman"/>
        <family val="1"/>
      </rPr>
      <t xml:space="preserve"> burkolat sarabolás 2x, gereblyézése 3x, 40 m</t>
    </r>
    <r>
      <rPr>
        <vertAlign val="superscript"/>
        <sz val="11"/>
        <rFont val="Times New Roman"/>
        <family val="1"/>
      </rPr>
      <t>3</t>
    </r>
    <r>
      <rPr>
        <sz val="11"/>
        <rFont val="Times New Roman"/>
        <family val="1"/>
      </rPr>
      <t xml:space="preserve"> zöldhulladék elszállítása.</t>
    </r>
  </si>
  <si>
    <t>Egyéb, az egészségügyi és gyermekvédelmi területet érintő kiadások.</t>
  </si>
  <si>
    <t>A 169/2007. (VI.21.) sz. közgyűlési határozatban foglaltak szerint az egészségügyi szakmai program végrehajtása.</t>
  </si>
  <si>
    <t>Családok átmeneti otthonának bérleti díja. Átmeneti, bentlakásos személyes gondoskodást nyújtó elhelyezésének biztosítása gyermekek és szülők számára, civil szervezettel megkötött ellátási szerződés keretében.</t>
  </si>
  <si>
    <t>A Damjanich u. 1. sz. épület homlokzatfelújításának befejezése 2008. évi pályázat alapján és 1 db épület homlokzat felújítása.</t>
  </si>
  <si>
    <t>Módosított Pedagógia  Programok, egyéb szakértői díjak</t>
  </si>
  <si>
    <t xml:space="preserve">Nemzetközi Modell Európa Parlament ülése 2009. június 4-10. </t>
  </si>
  <si>
    <t>Dr. Kálmándi Mihály díj adományozása 34/1994 (X.5.) KR. sz. rendeleteben foglaltak szerint.</t>
  </si>
  <si>
    <t>Kötelező tüdőszűrő vizsgálattal kapcsolatos dologi kiadások a 22/1991. (I.28.) Korm. rendelet 8.§ e.) pontja alapján.</t>
  </si>
  <si>
    <t>Parodontológiai szakellátás támogatása Z-50/2006. (V.25.) sz. közgyűlési határozat alapján.</t>
  </si>
  <si>
    <t>Foglalkozás-egészségügyi feladatok</t>
  </si>
  <si>
    <t>Kistérségi intézményi támogatás 254.466 ezer Ft, kistérségi egészségügyi ellátás 20.000 ezer Ft.</t>
  </si>
  <si>
    <t>Pro Caritate Díj 1/2007 (II.l.) KR sz. rendelet alapján pénzjutalom, emlékplakett, oklevél, állófogadás, hírdetés, valamint a díj adományozásával kapcsolatos költségek.</t>
  </si>
  <si>
    <t>Fogyatékos nappali ellátás támogatása a Máltai Szeretetszolgálat Egyesülettel megállapodás alapján a Z-58/2006. (VI.22.) sz. közgyűlési határozat alapján.</t>
  </si>
  <si>
    <t xml:space="preserve">Foglalkoztatási és fogyatékos nappali centrum létrehozásának előkészítése, tervek elkészíttetése. </t>
  </si>
  <si>
    <t>A 46/2007. (III.29) sz. közgyűlési határozat 1. sz. melléklete alapján elfogadott drog-elleni stratégia megvalósítása. A 273/2003. (XI.27.) sz. közgyűlési határozat alapján a Civil Stratégia és cselekvési program megvalósítása, helyzetfeltárás elkészítése a civil stratégia megújítása.</t>
  </si>
  <si>
    <t>Tavaszi-őszi fesztivál</t>
  </si>
  <si>
    <t>ESŐ című folyóirat támogatása</t>
  </si>
  <si>
    <t>A rendszeres szociális segélyezés 2009. januárjától alapjaiban megváltozik, mely változás a finanszírozást is érinti. Az eddigi rendszeres szociális segély kettéválik: rendszeres szociális segélyre és rendelkezésre állási támogatásra.</t>
  </si>
  <si>
    <t xml:space="preserve">Rendszeres nevelési segélyre jogosult a gyermek a rendeletben szabályozott feltételeknek fennállása esetén. A támogatás összege a mindenkori öregségi nyugdíj legkisebb összegének 20%-a. Az előirányzat 170 család / 320 gyermek támogatását teszi lehetővé. </t>
  </si>
  <si>
    <t xml:space="preserve">Temetési segély nyújtható annak, aki elhunyt személy eltemettetéséről gondoskodik. Az előirányzat mintegy 100 fő támogatását teszi lehetővé. </t>
  </si>
  <si>
    <t xml:space="preserve">Az időskorúak járadéka a megélhetést biztosító jövedelemmel nem rendelkező időskorú személyek részére nyújt rendszeres havi támogatást. Az előirányzat mintegy 15 fő részére teszi lehetővé a támogatást. </t>
  </si>
  <si>
    <t>Tanszersegélyre jogosult az a nappali tagozaton tanuló gyermek 20. életévéig, aki tárgyév június hónapjában rendszeres nevelési segélyre jogosult. A tanszersegély összege a mindenkori öregségi nyugdíj legkisebb összegének 20%-a.</t>
  </si>
  <si>
    <t>Az adósságkezelési szolgáltatás adósságcsökkentési támogatásból és alanyi lakásfenntartási támogatásból áll. Célja a háztartás közüzemi hátralékának csökkentése, megszüntetése az adós közreműködésével. A tartozások nagysága változó, 50.000.-Ft és 260.000.- Ft között lehet.</t>
  </si>
  <si>
    <t>A támogatás megállapítható annak a gyermeknek, akinek családjában az egy főre jutó havi nettó jövedelem nem haladja meg a mindenkori öregségi nyugdíj  legkisebb összegének 150%-át. Kiterjed továbbá a védelembe vett gyermekek 100%-os támogatására is.</t>
  </si>
  <si>
    <t>A hulladékkezelési díjtámogatás a hulladékkezelési közszolgáltatási díj fizetésével járó költségek csökkentésére szociálisan rászorultak részére nyújtott pénzbeli támogatás. Az előirányzat 2 200 háztartás támogatását teszi lehetővé.</t>
  </si>
  <si>
    <t>"Esély a díjhátralékosoknak" Közalapítvány támogatása.</t>
  </si>
  <si>
    <t>Hátrányos helyzetű területek közegészségügyi feladatainak költsége. (A szegregált területeken élők környezeti ártalmainak csökkentése, egészség-nevelési, higiénés-kultúra fejlesztő programok költsége).</t>
  </si>
  <si>
    <t>Munkaerő-piaci menedzser program költsége (a 25/2008. (II.21.) sz. határozat alapján munkaszerződéssel foglalkoztatott 2 fő 3 hónap időtartamú bér+járulák+béren kívüli juttatás költsége.</t>
  </si>
  <si>
    <t>Szegregátumok közbiztonsági-, bűnmegelőzési feladatainak költsége. (Társadalmi kohézió erősítése, a szegregátumokban előforduló deviáns szubkultúra destruktív hatásának mérséklése, a kiskorúak bűnelkövetővé válásának megelőzése. )</t>
  </si>
  <si>
    <t>A Civil Szolgáltató Központ működtetésének támogatása.</t>
  </si>
  <si>
    <t>Az Önkormányzati és Szociális törvényben meghatározott, kötelezően és önként vállalható szociális feladatokhoz kiegészítő források biztosítása. Szolnok városban megvalósítandó szociális szakmai programok, folyó naptári évi egyszeri támogatása.</t>
  </si>
  <si>
    <t>Idősügyi Tanács támogatása.</t>
  </si>
  <si>
    <t>Idősek Világnapja rendezvény.</t>
  </si>
  <si>
    <t>Családi napközik támogatása (Új - ellátási szerződés megkötése, testületi döntés 2009. évben várható)</t>
  </si>
  <si>
    <t>A közszolgáltatási feladatok szerinti feladatok ellátása.</t>
  </si>
  <si>
    <t>Átmeneti segélyben részesíthető a gyermeket nem nevelő család, ill. egyedül élő személy, aki létfenntartását veszélyeztető élethelyzetbe került és a rendelet jogosultsági feltételeinek megfelel.  Az előirányzat mintegy 1500 esetben teszi lehetővé a kérelmek támogatását.</t>
  </si>
  <si>
    <t>Az önkormányzati rendeletben foglalt jogosultsági feltételeknek megfelelő személyek méltányossági alapon jogosultak közgyógyellátásra. 2006. évben a közgyógyellátási rendszer átalakult. A törvényi változások hatására megnövekedett az igazolványok után fizetendő térítési díj.</t>
  </si>
  <si>
    <t>Normatív vagy helyi lakásfenntartási támogatásra jogosult a kérelmező, ha jövedelmi viszonyai és a lakásfenntartási kiadásai a jogszabályi feltételeknek megfelelnek. Az előirányzat mintegy 1000 fő támogatását teszi lehetővé.</t>
  </si>
  <si>
    <t>Törvény által meghatározott az önkormányzatra háruló temetési feladatok ellátása.</t>
  </si>
  <si>
    <t>Felsőfokú oktatási intézmény hallgatója, illetve érettségiző tanulók részére biztosított szociális jellegű támogatás, melyet ugyanakkora összeggel a felsőoktatási intézmény kiegészít, a megyei önkormányzat pedig kiegészíthet.</t>
  </si>
  <si>
    <t>Kiegészítő gyermekvédelmi támogatásra az a rendszeres gyermekvédelmi kedvezményben részesülő gyermek gyámjául rendelt hozzátartozó jogosult, aki a gyermek tartására köteles és nyugellátásban, vagy baleseti nyugdíjszerű rendszeres szociális pénzellátásban vagy időskorúak járadékában részesül.</t>
  </si>
  <si>
    <t>Kiállításokon, fórumokon, rendezvényeken történő megjelenés.</t>
  </si>
  <si>
    <t>Szolnok és Térsége Turizmusáért Egyesület részére hozzájárulás.</t>
  </si>
  <si>
    <t>Szakmai workshopok szervezése külképviselőknek, újságíróknak, hazai és külföldi utazásszervezőknek.</t>
  </si>
  <si>
    <t>Az önkormányzat tulajdonában lévő (jelenleg 1627 db) lakást terhelő dologi kiadások fedezetét biztosítja. A 2009. év folyamán az önkormányzati tulajdonban lévő lakások üzemeltetésével kapcsolatban felmerült szolgáltatási díjak költsége kerül elszámolásra.</t>
  </si>
  <si>
    <t>A Karczag L. u. 2. sz. alatti épület hasznosításának lehetőségeiről szóló, mód. 2007/1999.(XI.18.) sz. Kgy. határozat 1/d. §-a szerint a társasház közös költségének összegét a Közgyűlés a tárgyévi költségvetés elfogadásával egyidejűleg határozza meg.</t>
  </si>
  <si>
    <t>A korábban értékesített és vételár-hátralékkal rendelkező lakások kiadásait, valamint a 2009. évben az önkormányzati bérlakások elidegenítésének bonyolítási fedezetét biztosítja.</t>
  </si>
  <si>
    <t>Az önkormányzati ingatlanvagyon biztosítása valamennyi intézmény esetében központosítottan történik, az  előirányzat az általános kockázati elemekre  nyújt fedezetet. Az előző évhez viszonyított emelés az újonnan belépő vagyontárgyak biztosításából adódik.</t>
  </si>
  <si>
    <t>A vagyonhasznosítás előkészítése érdekében készült felmérések, értékbecslések, tervek, hirdetési díjak költségei.</t>
  </si>
  <si>
    <t>Távhőrendszerek felújítása koncessziós díj terhére.</t>
  </si>
  <si>
    <t>Víziközművek felújítása koncessziós díj terhére.</t>
  </si>
  <si>
    <t>Előirányzat felhasználására az érintett intézmények és a szolgáltató közötti megosztásra vonatkozó, külön közgyűlési döntés szerint kerülhet sor.</t>
  </si>
  <si>
    <t>Az előirányzat tartalmazza az energia kincstár kezelési díját.</t>
  </si>
  <si>
    <t>Társadalmi Infrastruktúra Operatív Program</t>
  </si>
  <si>
    <r>
      <t>Projekt megnevezése:</t>
    </r>
    <r>
      <rPr>
        <sz val="11"/>
        <rFont val="Times New Roman"/>
        <family val="1"/>
      </rPr>
      <t xml:space="preserve">    Agóra terminál a 21. század új fénye Szolnokon</t>
    </r>
  </si>
  <si>
    <t>Államreform Operatív Program</t>
  </si>
  <si>
    <r>
      <t>Projekt megnevezése:</t>
    </r>
    <r>
      <rPr>
        <sz val="11"/>
        <rFont val="Times New Roman"/>
        <family val="1"/>
      </rPr>
      <t xml:space="preserve">    Szolgáltató önkormányzat fejlesztése Szolnokon</t>
    </r>
  </si>
  <si>
    <t>Észak-Alföldi Operatív Program</t>
  </si>
  <si>
    <t>Felhalmozási célú pénzeszközátvétel</t>
  </si>
  <si>
    <r>
      <t>Projekt megnevezése:</t>
    </r>
    <r>
      <rPr>
        <sz val="11"/>
        <rFont val="Times New Roman"/>
        <family val="1"/>
      </rPr>
      <t xml:space="preserve">  Buszöblök, buszmegállók felújítása Szolnokon  </t>
    </r>
  </si>
  <si>
    <t>3.1.1</t>
  </si>
  <si>
    <t>3.2.1</t>
  </si>
  <si>
    <t>4.1.1</t>
  </si>
  <si>
    <t>4.1.2</t>
  </si>
  <si>
    <t>4.2.1</t>
  </si>
  <si>
    <t>4.2.2</t>
  </si>
  <si>
    <t>4.2.3</t>
  </si>
  <si>
    <t>4.2.4</t>
  </si>
  <si>
    <t>4.2.5</t>
  </si>
  <si>
    <t>4.3.1</t>
  </si>
  <si>
    <t>4.3.2</t>
  </si>
  <si>
    <t>4.3.3</t>
  </si>
  <si>
    <t>4.3.4</t>
  </si>
  <si>
    <t>4.3.5</t>
  </si>
  <si>
    <t>5.1.1</t>
  </si>
  <si>
    <t>5.1.2</t>
  </si>
  <si>
    <t>4.4.1</t>
  </si>
  <si>
    <t>Működési célú pénzeszköz átvétel államháztartáson kívülről</t>
  </si>
  <si>
    <t>5.5</t>
  </si>
  <si>
    <t>4.3.6</t>
  </si>
  <si>
    <r>
      <t>II.</t>
    </r>
    <r>
      <rPr>
        <sz val="11"/>
        <rFont val="Times New Roman"/>
        <family val="1"/>
      </rPr>
      <t xml:space="preserve"> Támogatások</t>
    </r>
  </si>
  <si>
    <r>
      <t xml:space="preserve">III. </t>
    </r>
    <r>
      <rPr>
        <sz val="11"/>
        <rFont val="Times New Roman"/>
        <family val="1"/>
      </rPr>
      <t>Felhalmozási és tőke jellegű bevételek</t>
    </r>
  </si>
  <si>
    <r>
      <t>IV.</t>
    </r>
    <r>
      <rPr>
        <sz val="11"/>
        <rFont val="Times New Roman"/>
        <family val="1"/>
      </rPr>
      <t xml:space="preserve"> Véglegesen átvett pénzeszközök</t>
    </r>
  </si>
  <si>
    <t>A Tiszaligeti Termálfürdő tervezéséhez kapcsolódó áthúzódó kiadás.</t>
  </si>
  <si>
    <t xml:space="preserve">Az előirányzat a Munkácsy úti óvoda 2008-ban elvégzett felújításához, bővítéséhez elnyert CÉDE támogatás kincstári kezelési költségét tartalmazza. </t>
  </si>
  <si>
    <t>A tervezett kiadás a megvalósult beruházás próbaüzemi zárójegyzőkönyvének költségeit tartalmazza.</t>
  </si>
  <si>
    <t>Xavéri Szent Ferenc műemlék kápolna felújítás</t>
  </si>
  <si>
    <t>A címzett támogatásal megvalósuló beruházás utolsó támogatási összegének lehívásához kapcsolódó kincstári kezelési költség megfizetése 2009. évben esedékes.</t>
  </si>
  <si>
    <t>Meglévő utak felújítása program összesen</t>
  </si>
  <si>
    <t>A felújítást a Jászkun Volán ZRt-vel közösen pályázott és nyert 59.757 ezer Ft támogatás segítségével valósítjuk meg.</t>
  </si>
  <si>
    <t xml:space="preserve">A város közalkalmazotti és köztisztviselői részére létrehozott támogatási alap, mely a foglalkoztatottak lakásvásárlási, építési, felújítási feladataihoz nyújt támogatást külön szabályozás szerint. </t>
  </si>
  <si>
    <t>A városüzemeltetési szerződések felülvizsgálatához kapcsolódó költségek.</t>
  </si>
  <si>
    <t xml:space="preserve">Az OTP bank ZRt. és Kereskedelmi Bank Nyrt.-vel szemben fennálló beruházási és fejlesztési hitel 2009. június 20. és 2009. december 20. napján esedékes törlesztő részlet kiegyenlítésére. </t>
  </si>
  <si>
    <t>A településrendezési terv megvalósítása érdekében szükséges ingatlanok tulajdonjogának megszerzése kapcsán felmerülő költségek fedezetének előirányzata.(Mester u. értékbecslés szerint 18.300 ezer Ft + járulékos ktg.-ek + galamb tenyészet, Torony u. értékbecslése.)</t>
  </si>
  <si>
    <t>Anti-szegregációs közösségfejlesztési feladatok költsége (a 215/2008. (VII.24.) sz. közgyűlési határozatban szereplő területi és etnikai szegregációs folyamatok megállításának és megfordításának költsége. Szociális blokkok működtetésének és hátránykompenzáló foglalkoztató és szabadidős programok költsége.</t>
  </si>
  <si>
    <t>A 6/2007.(I.30.) KR. sz. rendelet alapján a tervtanácsi tagok tiszteletdíjai a munkaadót terhelő járulékokkal (8 fő, 22 alkalom)</t>
  </si>
  <si>
    <t>A közterületi létesítmények folyamatos fenntartásához, különösen a műalkotások védelméhez az évközi szükségletek alapján felmerülő kiadásokra nyújt az előirányzat fedezetet.</t>
  </si>
  <si>
    <t>Közoktatási intézkedési terv végrehajtása .</t>
  </si>
  <si>
    <t>Integrált Oktatásért Alapítvánnyal kötött megállapodás .</t>
  </si>
  <si>
    <t>JNSZ Szakképzés-Szervezési Társulás működési támogatása.</t>
  </si>
  <si>
    <t>A közgyűlés hatályos döntésének megfelelő juttatások biztosítása.</t>
  </si>
  <si>
    <t>Nemzetközi Fizikatanári Konferencia.</t>
  </si>
  <si>
    <t>Igazgatói értekezletek,Vezetői Kollégium működtetése; előadók felkérése.</t>
  </si>
  <si>
    <t>Tanulmányi versenyeken kiemelkedően szereplő tanulók és tanáraik köszöntése.</t>
  </si>
  <si>
    <t>Pedagógusnap megtartása.</t>
  </si>
  <si>
    <t>Városi szintű szakmai munkaközösségek működtetése, előadók felkérése.</t>
  </si>
  <si>
    <t>Gyermek- és Ifjúsági Közalapítvány támogatása.</t>
  </si>
  <si>
    <t>"Ifjúságért" Egyesület működési támogatása.</t>
  </si>
  <si>
    <t>Kamasz-Tanya támogatása.</t>
  </si>
  <si>
    <t>Szolnoki Sportcentrum Nonprofit Kft. működési támogatása.</t>
  </si>
  <si>
    <t>Sporteredményességi támogatás.</t>
  </si>
  <si>
    <t>Egyéb sportfeladatok(a TFR ebben tervezve).</t>
  </si>
  <si>
    <t>Kötélugró EB, Természetjárók Országos Konferenciája.</t>
  </si>
  <si>
    <t>A költségvetési rendeletben meghatározottak szerinti feladatok tartaléka.</t>
  </si>
  <si>
    <t>"Munkalehetőség a Jövőért" Szolnok Nonprofit Kft. önkormányzati támogatása</t>
  </si>
  <si>
    <t>Európai Parlamenti választások</t>
  </si>
  <si>
    <t>Parlagfűmentesítési Alap</t>
  </si>
  <si>
    <t xml:space="preserve"> részben önállóan gazdálkodó intézményeinek élelmezési előirányzatai</t>
  </si>
  <si>
    <t>2008. évben benyújtott pályázat önrésze.</t>
  </si>
  <si>
    <t>Intézmények működési pályázati önrésze</t>
  </si>
  <si>
    <t xml:space="preserve">Intézmények által 2009. évben benyújtott pályázatok </t>
  </si>
  <si>
    <t>Működési feladatokra igénybe vehető kötvény</t>
  </si>
  <si>
    <t>Regionális hulladéklerakó megvalósítása (KvVM)</t>
  </si>
  <si>
    <t>Iparosított technológiával épült lakóépületek korszerűsítése (2008. áthúzódó)</t>
  </si>
  <si>
    <t>Településrendezési terv karbantartása</t>
  </si>
  <si>
    <t>Szolnoki Műszaki SzKI rekonstrukciójának áthúzódó kifizetései</t>
  </si>
  <si>
    <t>Intézmények informatikai pályázatához kapcsolódó költségei</t>
  </si>
  <si>
    <t>Térségi Integrációs Szakképzési Központ beruházásához kapcsolódó 2009. évi hozzájárulás. (TIOP, TÁMOP)</t>
  </si>
  <si>
    <t>1. évfolyamos és többévfolyamos képzés közbenső képzési évfolyamai (szakmai gyakorlati képzés) (9-12. hó)</t>
  </si>
  <si>
    <t>1. évfolyamos képzés ha a képzési idő meghaladja az 1 évet (szakmai gyakorlati képzés) (9-12. hó)</t>
  </si>
  <si>
    <t>Záróévfolyamos képzés ha a képzési idő meghaladja az 1 évet (szakmai gyakorlati képzés) (9-12. hó)</t>
  </si>
  <si>
    <t>Tanulószerződés alapján nem helyi önkormányzati intézményben szervezett gyakorlati képzés (szakmai gyakorlati képzés) (9-12.hó)</t>
  </si>
  <si>
    <t>Kollégiumi, externátusi nevelés, ellátás 9-12.hóra</t>
  </si>
  <si>
    <r>
      <t>V.</t>
    </r>
    <r>
      <rPr>
        <sz val="11"/>
        <rFont val="Times New Roman"/>
        <family val="1"/>
      </rPr>
      <t xml:space="preserve"> Támogatási kölcsönök visszatérülése, értékpapírok értékesítésének, kibocsátásának bevétele</t>
    </r>
  </si>
  <si>
    <r>
      <t xml:space="preserve">VII. </t>
    </r>
    <r>
      <rPr>
        <sz val="11"/>
        <rFont val="Times New Roman"/>
        <family val="1"/>
      </rPr>
      <t>Pénzügyi elszámolások</t>
    </r>
  </si>
  <si>
    <r>
      <t>VIII.</t>
    </r>
    <r>
      <rPr>
        <sz val="11"/>
        <rFont val="Times New Roman"/>
        <family val="1"/>
      </rPr>
      <t xml:space="preserve"> Pénzforgalom nélküli bevételek </t>
    </r>
  </si>
  <si>
    <r>
      <t>I.</t>
    </r>
    <r>
      <rPr>
        <sz val="11"/>
        <rFont val="Times New Roman"/>
        <family val="1"/>
      </rPr>
      <t xml:space="preserve"> Intézmények elemi kiadásai</t>
    </r>
  </si>
  <si>
    <r>
      <t>II.</t>
    </r>
    <r>
      <rPr>
        <sz val="11"/>
        <rFont val="Times New Roman"/>
        <family val="1"/>
      </rPr>
      <t xml:space="preserve"> Polgármesteri Hivatal</t>
    </r>
  </si>
  <si>
    <r>
      <t xml:space="preserve">III. </t>
    </r>
    <r>
      <rPr>
        <sz val="11"/>
        <rFont val="Times New Roman"/>
        <family val="1"/>
      </rPr>
      <t>Kisebbségi Önkormányzatok</t>
    </r>
  </si>
  <si>
    <r>
      <t xml:space="preserve">IV. </t>
    </r>
    <r>
      <rPr>
        <sz val="11"/>
        <rFont val="Times New Roman"/>
        <family val="1"/>
      </rPr>
      <t xml:space="preserve">Pénzügyi elszámolások </t>
    </r>
  </si>
  <si>
    <t>Intézményi működési bevételek összesen</t>
  </si>
  <si>
    <t>Egészségügyi hozzájárulás  (1 950 Ft/fő/hó)</t>
  </si>
  <si>
    <t xml:space="preserve">  -ebből: társadalombiztosítási alapból átvett pénzeszköz</t>
  </si>
  <si>
    <t xml:space="preserve">  -felhalmozási célú pénzeszköz átvétel államháztartáson kívülről</t>
  </si>
  <si>
    <t>Oktatási intézmények túlóra tartaléka</t>
  </si>
  <si>
    <t>Gyermekétkeztetési rezsi változás miatti tartalék</t>
  </si>
  <si>
    <t>Graffitik, falfirkák eltávolítása közterületekről.</t>
  </si>
  <si>
    <t>GYT, VDT működtetése; Ováció; 24 órás vetélkedő; Színjátszókörök találkozója; Rockzenekarok találkozója; VII. Generáció Kupa, internetes ifjúsági fórum.</t>
  </si>
  <si>
    <t>Diákok nyári munkájának támogatása.</t>
  </si>
  <si>
    <t>Olaj Kosárlabda Klub támogatása (ebből Városi Sportcsarnok létesítményhasználatra 8.350 ezer Ft) .</t>
  </si>
  <si>
    <t>Szolnok MÁV FC Kft. Labdarúgó Klub támogatása.</t>
  </si>
  <si>
    <t>Szolnoki Női Kosárlabda Klub Kft. (ebből Városi Sportcsarnok létesítményhasználatra: 8.350 ezer Ft).</t>
  </si>
  <si>
    <t>Étkezési díjhátralék kezelése.</t>
  </si>
  <si>
    <t>28/2003. KR. sz. rendelet; 120/2007. SZES Biz. hat. Sport célú támogatás .</t>
  </si>
  <si>
    <t>Szív és Érrendszeri Betegek Rehabilitációs  Egyesületének támogatása.</t>
  </si>
  <si>
    <t>Bizalom Mentálhigiénés Egyesület működésének támogatása.</t>
  </si>
  <si>
    <t>A 165/2005. (III.31.) sz. kgy. határozat alapján szervezetek, közösségek, magánszemélyek, valamint intézményi speciális programok támogatása. Hatás: Szolnok város lakossága egészségügyi ellátásának javítása, a szakmai színvonal emelése.</t>
  </si>
  <si>
    <t>Foglalkoztatás egészségügyi szolgáltatás 1993. évi XCIII. tv. és a 89/1995. (VII.14.) korm.rend., a 33/1998. (VI.24.) NM rend., valamint a 7/1996. (I.11.) sz. Kgy. határozat alapján a Polgármesteri Hivatal és az önkormányzati intézmények dolgozói részére foglalkozás-egészségügyi szolgáltatás. A kötelező munkaalkalmassági vizsgálaton túl az egészség megőrzése, fenntartása.</t>
  </si>
  <si>
    <t>Civil szervezetek támogatása pályáztatás útján.</t>
  </si>
  <si>
    <t>Hivatal által szervezett városi ünnepek; Kulturális Díj; Pedagógiai Díj; Dr. Laki Kálmán Díj; Ezüst Pelikán Díj; Díszpolgári címmel járó kifizetések.</t>
  </si>
  <si>
    <t>Közművelődési színterek támogatása; Szolnoki Panteon bővítése; közművelődési kiadványok, rendezvények, kulturális szervezetek programjainak szervezése  .</t>
  </si>
  <si>
    <t>Megbízási szerződések 3 x 84 fő  x 12 hó  3024 ezer Ft  munkáltatót terhelő TB és egészségügyi hozzájárulás (35%) 1058 ezer Ft.</t>
  </si>
  <si>
    <t>A környezettudatos nevelés és a természeti környezet ápolási feladatainak támogatása önkormányzati intézmények és egyéb szervezetek részére.</t>
  </si>
  <si>
    <t>Kőrösi és Béke úti temetőkben az önkormányzati kezelésben lévő sírok, sírkertek ápolása, karbantartása (kaszálás, sövénynyírás, gyöngykavicsos felület fenntartása, cserjék metszése, lombfelszedés, padok karbantartása).</t>
  </si>
  <si>
    <t>Az I. és II. világháborús sírkertek folyamatos kaszálása, öntözőrendszer üzemeltetése, gyöngykavicsos felület fenntartása.</t>
  </si>
  <si>
    <t>Emlékművek felületének tisztítása, felületi védelme, feliratok újrafestése, sírok, gránitlapok felújítása.</t>
  </si>
  <si>
    <t>Méltányossági közgyógyellátás</t>
  </si>
  <si>
    <t>Lakásfenntartási és fűtési támogatás</t>
  </si>
  <si>
    <t>Időskorúak járadéka</t>
  </si>
  <si>
    <t>Rendkívüli gyermekvédelmi támogatás</t>
  </si>
  <si>
    <t>Tanszersegély</t>
  </si>
  <si>
    <t>Gondnoki díjak</t>
  </si>
  <si>
    <t>Egyéb szociális feladatok</t>
  </si>
  <si>
    <t>Adósságcsökkentési támogatás</t>
  </si>
  <si>
    <t>Köztemetés</t>
  </si>
  <si>
    <t>Környezetvédelmi Alap</t>
  </si>
  <si>
    <t>Közművelődési feladatok</t>
  </si>
  <si>
    <t>Szervezetek támogatása</t>
  </si>
  <si>
    <t>Várospolitikai feladatok</t>
  </si>
  <si>
    <t>Lakásüzemeltetés</t>
  </si>
  <si>
    <t>Karbantartás</t>
  </si>
  <si>
    <t>Lakásértékesítés bonyolítási díja</t>
  </si>
  <si>
    <t>Kezelési díj</t>
  </si>
  <si>
    <t>Lakásmobilitás</t>
  </si>
  <si>
    <t>Ingatlanok üzemeltetése</t>
  </si>
  <si>
    <t>Helyiségek karbantartása</t>
  </si>
  <si>
    <t>Alfa-Nova Kft. koncessziós beruházás és felújítás</t>
  </si>
  <si>
    <t>ÁFA fizetési kötelezettség</t>
  </si>
  <si>
    <t>Tartalékok</t>
  </si>
  <si>
    <t xml:space="preserve">Ebből: </t>
  </si>
  <si>
    <t>Dolgozók lakásépítési támogatása</t>
  </si>
  <si>
    <t>Energia kincstári tartalék</t>
  </si>
  <si>
    <t>Intézményi feladatok céltartaléka</t>
  </si>
  <si>
    <t>Összesen:</t>
  </si>
  <si>
    <t>I.</t>
  </si>
  <si>
    <t>II.</t>
  </si>
  <si>
    <t>2. sz. melléklet</t>
  </si>
  <si>
    <t>E B B Ő L :</t>
  </si>
  <si>
    <t>Bartók Béla Alapfokú Művészetoktatási Intézmény</t>
  </si>
  <si>
    <t>1. sz. melléklet</t>
  </si>
  <si>
    <r>
      <t xml:space="preserve">Munkaadói járulék </t>
    </r>
    <r>
      <rPr>
        <sz val="10"/>
        <rFont val="Times New Roman"/>
        <family val="1"/>
      </rPr>
      <t>(3%)</t>
    </r>
  </si>
  <si>
    <r>
      <t xml:space="preserve">Egészségügyi hozzájárulás </t>
    </r>
    <r>
      <rPr>
        <sz val="10"/>
        <rFont val="Times New Roman"/>
        <family val="1"/>
      </rPr>
      <t xml:space="preserve"> (1950 Ft/fő/hó)</t>
    </r>
  </si>
  <si>
    <t>Tiszaparti Gimn. és Humán Szakközépiskola</t>
  </si>
  <si>
    <t>Közszolgálati Szálló üzemeltetése</t>
  </si>
  <si>
    <t>Vagyonhasznosítás előkészítése</t>
  </si>
  <si>
    <t>Tulajdonosi viszonyok rendezése</t>
  </si>
  <si>
    <t>Takarnet használat</t>
  </si>
  <si>
    <t>Ingatlanok tulajdonjogának megszerzése</t>
  </si>
  <si>
    <t>Bevételek</t>
  </si>
  <si>
    <t>Kiadások</t>
  </si>
  <si>
    <t>Saját bevételek</t>
  </si>
  <si>
    <t>Személyi juttatások</t>
  </si>
  <si>
    <t>Átengedett bevételek</t>
  </si>
  <si>
    <t>Járulékok</t>
  </si>
  <si>
    <t>Átvett pénzeszközök</t>
  </si>
  <si>
    <t>Dologi kiadások</t>
  </si>
  <si>
    <t>Állami hozzájárulás</t>
  </si>
  <si>
    <t>Egyéb</t>
  </si>
  <si>
    <t>Pénzeszköz átadás</t>
  </si>
  <si>
    <t>OEP</t>
  </si>
  <si>
    <t>Működési célú hiteltörlesztés
(tőke + kamat)</t>
  </si>
  <si>
    <t>Tartalék</t>
  </si>
  <si>
    <t>Pénzügyi elszámolások</t>
  </si>
  <si>
    <t>ÖSSZESEN:</t>
  </si>
  <si>
    <t>Hiány:</t>
  </si>
  <si>
    <t>Többlet:</t>
  </si>
  <si>
    <t>Hírdetések.</t>
  </si>
  <si>
    <t>Rendezvények.</t>
  </si>
  <si>
    <t>Támogatások.</t>
  </si>
  <si>
    <t>Polgárőrség támogatása.</t>
  </si>
  <si>
    <t>Külföldre történő utazás.</t>
  </si>
  <si>
    <t>Reprezentáció.</t>
  </si>
  <si>
    <t>Külföldi delegációk nemzetközi vendégek fogadása.</t>
  </si>
  <si>
    <t>Tolmácsolás fordítás.</t>
  </si>
  <si>
    <t>Egyéb költségek.</t>
  </si>
  <si>
    <t>Az Utazás 2009. kiállításra standépítés.</t>
  </si>
  <si>
    <t>Piackutatási tevékenységek koncepciókhoz.</t>
  </si>
  <si>
    <t>Honlap fejlesztése, tárhely biztosítása.</t>
  </si>
  <si>
    <t>Városmarketing eszközök magyar és idegen nyelven (brossúrák, leporellók, kisfilmek, szóró- és reklámanyagok, hirdetések).</t>
  </si>
  <si>
    <t>A tervezett összeggel Szolnok, Abony, Rákóczifalva és Szajol felhagyott települési szilárdhulladék-lerakóinak rekultivációs előkészítő munkái valósulnak meg. A beruházáshoz a Környezet és Energetikai Operatív Program keretében 45.390 eFt támogatást nyert.</t>
  </si>
  <si>
    <t>304/2007. (XII.13.) sz. közgyűlési határozatnak megfelelően Szolnok Tiszaligeti árvízvédelmi töltés fejlesztése, agyagpaplan létesítése.</t>
  </si>
  <si>
    <t>A szolnoki 9735 hrsz-on nyilvántartott sporttelep, ill. a 16435/1 hrsz-on nyilvántartott sporttelep felújítása, átalakítása, bővítése.</t>
  </si>
  <si>
    <t>TIOP- 1.1.1-07/1-2008-0676 jelű pályázat végrehajtásához kapcsolódó kiadások.</t>
  </si>
  <si>
    <t>Induló útfelújítás                                                                   Gárdonyi G. út, Lovas I. út, Zrínyi út, Nyomdász út, Kalász út, Győrffy út, Rák út, Liget út, Nagymező út, Toldi út</t>
  </si>
  <si>
    <t>Az önkormányzati tulajdonban lévő lakások kezelését a módosított 25/2005. (VI.30.) KR. rendelet 88. §-a, valamint az évente aktualizált megbízási szerződés alapján végzi a SZOLLAK Kft. A kezelési díj az üzemeltetéssel összefüggő kezelési költségek fedezetére biztosítja.</t>
  </si>
  <si>
    <t>a tőkejellegű bevételek és kiadások mérlege</t>
  </si>
  <si>
    <t>Önkormányzat felhalmozási
és tőkejellegű bevételei</t>
  </si>
  <si>
    <t>Fejlesztési célú támogatások
(cél-címzett, egyéb)</t>
  </si>
  <si>
    <t>Az első lakáshoz jutó fiatalok helyi támogatása első lakás vásárlásához, építéséhez fiatalok részére adható támogatás. Az előirányzat 90 kérelmező részére biztosít támogatást. A támogatást kérelmezők száma évről évre változik.</t>
  </si>
  <si>
    <t>A vegyes tulajdonban lévő társasházakban az önkormányzati  tulajdoni hányadot terhelő közös költségre nyújt fedezetet.</t>
  </si>
  <si>
    <t>Szolnok Megyei Jogú Város Önkormányzata fenntartásában működő költségvetési szervek munkavállalói lakhatásának megoldását biztosító közszolgálati szállók üzemeltetésével, a tárgyi eszközök pótlásával kapcsolatban felmerült költségek fedezetét biztosítja.</t>
  </si>
  <si>
    <t>VCSM ZRt koncessziós beruházás és felújítás</t>
  </si>
  <si>
    <t>Az önkormányzat tulajdonában lévő ingatlanok tulajdonviszonyainak rendezéséhez, az ingatlan-nyilvántartás (tulajdoni lap, térkép) aktualizálásához, a földmérési munka,  értékbecslés fedezetére biztosított előirányzat összege.</t>
  </si>
  <si>
    <t>Felhalmozási célú pénzeszköz átadás</t>
  </si>
  <si>
    <t xml:space="preserve">                 Idegenforgalmi adó</t>
  </si>
  <si>
    <t xml:space="preserve">                 Pótlék, bírság     </t>
  </si>
  <si>
    <t xml:space="preserve">Szent-Györgyi Albert Általános Iskola </t>
  </si>
  <si>
    <t xml:space="preserve">Széchenyi István Gimnázium és Általános Iskola </t>
  </si>
  <si>
    <t>Csarnok és Piac üzletek bérbeadása</t>
  </si>
  <si>
    <t>Szolnok Megyei Jogú Város Intézményszolgálata</t>
  </si>
  <si>
    <t>€</t>
  </si>
  <si>
    <t>Hitel, kötvény és kezességvállalás együtt:</t>
  </si>
  <si>
    <t>2009.évi javaslat</t>
  </si>
  <si>
    <t>Fejlesztés fedezete 2009.</t>
  </si>
  <si>
    <t>2010. évre</t>
  </si>
  <si>
    <t>2009. januári kgy tárgyalja</t>
  </si>
  <si>
    <t xml:space="preserve"> -</t>
  </si>
  <si>
    <t>163/2008.(V.29.)</t>
  </si>
  <si>
    <t>162/2008.(V.29.)</t>
  </si>
  <si>
    <t>Tücsök-Hangya út szociális városrehabilitáció</t>
  </si>
  <si>
    <t>295//2007.(XII.13.)</t>
  </si>
  <si>
    <t>305/2008.(IX.25.)</t>
  </si>
  <si>
    <t xml:space="preserve">236/2008. (IX.03.) </t>
  </si>
  <si>
    <t xml:space="preserve"> - ROP</t>
  </si>
  <si>
    <t xml:space="preserve"> - KEOP</t>
  </si>
  <si>
    <t xml:space="preserve"> - TÁMOP</t>
  </si>
  <si>
    <t>Szolnoki Művésztelep</t>
  </si>
  <si>
    <t>ÉAOP, ÉART, NKA</t>
  </si>
  <si>
    <t>Durst János úti fiókkönyvtár</t>
  </si>
  <si>
    <t>Abonyi úti fiókkönyvtár</t>
  </si>
  <si>
    <t>Mindösszesen:</t>
  </si>
  <si>
    <t>Kollégiumi, diákotthoni lakhatási feltételek megteremtése (1-8. hóra)</t>
  </si>
  <si>
    <t>Kollégiumi, diákotthoni lakhatási feltételek megteremtése (9-12. hóra)</t>
  </si>
  <si>
    <t>Korai fejlesztés (1-8. hó)</t>
  </si>
  <si>
    <t>Korai fejlesztés (9-12. hó)</t>
  </si>
  <si>
    <t>Fejlesztő felkészítés (1-8.hó)</t>
  </si>
  <si>
    <t>Fejlesztő felkészítés (9-12.hó)</t>
  </si>
  <si>
    <t xml:space="preserve">2009. évi támogatás várható előirányzata  </t>
  </si>
  <si>
    <t>Naturális mutatók 2009. évi</t>
  </si>
  <si>
    <t xml:space="preserve">2009. évi </t>
  </si>
  <si>
    <t>Települési sport feladatok</t>
  </si>
  <si>
    <t>1.c.</t>
  </si>
  <si>
    <t>Okmányirodák működése gyámügyi igazgatási feladatok alap-hozzájárulás</t>
  </si>
  <si>
    <t>Építésügyi igazgatási feladatok</t>
  </si>
  <si>
    <t>2.b.</t>
  </si>
  <si>
    <t>Alap hozzájárulás</t>
  </si>
  <si>
    <t>Kiegészítő hozzájárulás</t>
  </si>
  <si>
    <t>A határozatlan idejű lakásbérlet közös megegyezéssel történő megszűntetése esetén a volt bérlőt a többször módosított 25/2005. (VI.30.) KR. rendelet 101. §-a szerint a havi lakbér 150-szeresének megfelelő pénzbeni térítés illeti meg.</t>
  </si>
  <si>
    <t xml:space="preserve">Szolnoki Többcélú Kistérségi Társulás </t>
  </si>
  <si>
    <t>Az Önkormányzat 16 választókerületében napont, választópolgáronként 1 Ft támogatást nyújt a körzetben jelentkező igények kielégítésére.</t>
  </si>
  <si>
    <t>Köztéri műalkotások restaurálására, létesítése.</t>
  </si>
  <si>
    <t>Év közben jelentkező, más forrásból nem megoldható váratlan helyzetek kezelésének forrása.</t>
  </si>
  <si>
    <r>
      <t xml:space="preserve">Gyalogátkelőhelyek, közvilágítás céltartaléka: </t>
    </r>
    <r>
      <rPr>
        <i/>
        <sz val="11"/>
        <rFont val="Times New Roman"/>
        <family val="1"/>
      </rPr>
      <t>6 db gyalogátkelőhely létesítése: (Besenyszögi  út, Tószegi út (2 db), Vörösmarty-Indóház, Városmajor út, Krúdy Gy. út.), közvilágítás fejlesztése: (Horog út, Kolozsvári út és egyéb területeken..)</t>
    </r>
  </si>
  <si>
    <t>A céltartalékban nevesített beruházások előkészítése, a pályázatok összeállításával, benyújtásával kapcsolatos kiadások fedezete.</t>
  </si>
  <si>
    <t>Az intézmények által dokumentált tényleges kifizetések fedezete.</t>
  </si>
  <si>
    <t>Intézmények működésében év közben jelentkező, más forrásból nem megoldható váratlan helyzetek kezelése.</t>
  </si>
  <si>
    <t>Önkormányzati saját erő (nem támogatott műszaki tartalom)</t>
  </si>
  <si>
    <t xml:space="preserve">Ellátottak térítési díjai, kártérítések és egyéb nyújtott kedvezmények csak a törvényi szabályozásban, illetve a helyi rendeletben meghatározott módon történik. Helyi adóban 2009. évre a hatályos szabályozásnak megfelelően kedvezmény nem jár, az 2007. december 31-ével megszűnt. Beruházási kedvezmények utoljára 2008. évben jelennek meg. Gépjárműadóban biztosított kedvezmény csak a törvényi felhatalmazás alapján adható.  A helyiségek, eszközök használatából származó bevételekből nyújtott kedvezmények, mentességek összege a korábbi években a Közgyűlés által hozott döntéseken alapulnak, főként egyesületek és civil szervezetek részére. A kedvezmény összege a piaci ár és a ténylegesen fizetett bérleti díj közötti különbség nettó értéken. </t>
  </si>
  <si>
    <t xml:space="preserve"> költségvetési mérlege 2007 - 2011. évekre</t>
  </si>
  <si>
    <t>10. sz. melléklet</t>
  </si>
  <si>
    <t>11.j.</t>
  </si>
  <si>
    <t>15.2.</t>
  </si>
  <si>
    <t>Általános iskolai oktatás 1-2. évfolyam (1-8. hóra)</t>
  </si>
  <si>
    <t>Általános iskolai oktatás 3. évfolyam (1-8. hóra)</t>
  </si>
  <si>
    <t>Általános iskolai oktatás 4. évfolyam (1-8. hóra)</t>
  </si>
  <si>
    <t>Felhalmozási kiadások összesen:</t>
  </si>
  <si>
    <t>Tőr - Horánszky út</t>
  </si>
  <si>
    <t>Tőr - Kápolna út</t>
  </si>
  <si>
    <t>Új út építési program összesen:</t>
  </si>
  <si>
    <t>Járdaépítés, felújítás program összesen:</t>
  </si>
  <si>
    <t>Induló járdaépítések :                                                  Gárdonyi -Kút út, Kazinczy út, Bajnok út, Konstantin út, Baross út, Sajtó út, Hóvirág út, Tiszavirág út, és műszaki ell.</t>
  </si>
  <si>
    <t xml:space="preserve">Induló útépítések:                                                               Táncsics M. út, Magyar út, Lőwy S. út, Bajnok út, Moha u. parkoló, Vas u. parkoló </t>
  </si>
  <si>
    <t>Áthúzódó útépítések :</t>
  </si>
  <si>
    <t>Áthúzódó járdaépítések:</t>
  </si>
  <si>
    <t>Áthúzódó útfelújítás</t>
  </si>
  <si>
    <t>Új út építési program  részletezése</t>
  </si>
  <si>
    <t>Járdaépítés, felújítás program  részletezése</t>
  </si>
  <si>
    <t>Meglévő utak felújítása program részletezése</t>
  </si>
  <si>
    <t>Ebből tagdíjak:</t>
  </si>
  <si>
    <t>261 fő</t>
  </si>
  <si>
    <t>Aktív korúak ellátása</t>
  </si>
  <si>
    <t>Általános iskolai oktatás 3. évfolyam (9-12. hóra)</t>
  </si>
  <si>
    <t>Általános iskolai oktatás 4. évfolyam (9-12. hóra)</t>
  </si>
  <si>
    <t>Általános iskolai oktatás 5-6. évfolyam (9-12. hóra)</t>
  </si>
  <si>
    <t>Általános iskolai oktatás 7. évfolyam (9-12. hóra)</t>
  </si>
  <si>
    <t>Általános iskolai oktatás 8. évfolyam (9-12. hóra)</t>
  </si>
  <si>
    <t>Szakközépiskolai oktatás 9-10. évfolyam (1-8. hóra)</t>
  </si>
  <si>
    <t>Szakközépiskolai oktatás 11-13. évfolyam (1-8. hóra)</t>
  </si>
  <si>
    <t>Szakközépiskolai oktatás 9-10. évfolyam (9-12. hóra)</t>
  </si>
  <si>
    <t>Szakközépiskolai oktatás 11. évfolyam (9-12. hóra)</t>
  </si>
  <si>
    <t>Szakközépiskolai oktatás 12-13. évfolyam (9-12. hóra)</t>
  </si>
  <si>
    <t>Felzárkóztató 9.évf., szakiskola, szakközépiskola első-második szakképzési évfolyama (1-8. hóra)</t>
  </si>
  <si>
    <t>Szakiskola, szakközépiskola harmadik és további szakképzési évfolyama (1-8. hóra)</t>
  </si>
  <si>
    <t>Felzárkóztató 9.évf., szakiskola, szakközépiskola első-második szakképzési évfolyama (9-12. hóra)</t>
  </si>
  <si>
    <t>Városüzemeltetési feladatok céltartaléka</t>
  </si>
  <si>
    <t>2.9.2</t>
  </si>
  <si>
    <t>11.1</t>
  </si>
  <si>
    <t>11.2</t>
  </si>
  <si>
    <t>Polgármesteri Hivatal működése</t>
  </si>
  <si>
    <t>10.</t>
  </si>
  <si>
    <t>Működési projektek</t>
  </si>
  <si>
    <t>EGT - Norvég Alap Környezettudatos nevelés projekt</t>
  </si>
  <si>
    <t>13.4.1</t>
  </si>
  <si>
    <t>13.4.2</t>
  </si>
  <si>
    <t>3. Cigány Kisebbségi Önkormányzat saját bevétele</t>
  </si>
  <si>
    <t>4. Lengyel Kisebbségi Önkormányzat saját bevétele</t>
  </si>
  <si>
    <t>Támogatási kölcsönök visszatérülése, értékpapírok értékesítésének kibocsátása</t>
  </si>
  <si>
    <t>Intézményszolgálat mindösszesen</t>
  </si>
  <si>
    <t xml:space="preserve"> K I A D ÁS O K</t>
  </si>
  <si>
    <t>Társadalombiztosítási járulék (29%)</t>
  </si>
  <si>
    <t>K I A D ÁS O K</t>
  </si>
  <si>
    <t xml:space="preserve">K I A D ÁS O K </t>
  </si>
  <si>
    <t>Jász-Nagykun -Szolnok Szakképzés - Szervezési Társulás</t>
  </si>
  <si>
    <t>vállalt kötelezettségeinek szöveges indoklása</t>
  </si>
  <si>
    <t>Többéves kihatással járó adósságszolgálati kötelezettséget, valamint beruházási és felújítási feladatok éves bontását a költségvetési rendelet 5.a., 5.b.  számú mellékletei tartalmazzák. Az 5. számú melléklet ezek összefoglalója.</t>
  </si>
  <si>
    <r>
      <t xml:space="preserve">Az </t>
    </r>
    <r>
      <rPr>
        <b/>
        <sz val="12"/>
        <rFont val="Times New Roman"/>
        <family val="1"/>
      </rPr>
      <t>5.a. számú melléklet</t>
    </r>
    <r>
      <rPr>
        <sz val="12"/>
        <rFont val="Times New Roman"/>
        <family val="1"/>
      </rPr>
      <t xml:space="preserve"> rögzíti Szolnok Megyei Jogú Város 2009. január 1-jén fennálló hitelállományát, melyet érvényben lévő hitel és kölcsönszerződések támasztanak alá. A hitelállomány - az aktív adósságszolgálati rendszernek megfelelően - a felvett, illetve átkonvertált CHF alapú hiteleket is forintban kifejezve tartalmazza. A várható kamatkiadás mértéke a pénzintézetekkel kötött hitelszerződésekben foglaltak alapján szerepel a mellékletben. A kamat nagyságrendje a vetítési alapok illetve az árfolyam módosulásaihoz kötötten év közben, és a további években is módosulhat, csökkenő és növekvő irányban egyaránt. Az évközi változások esetleges kiadást növelő hatásának ellentételezésére adósságszolgálati céltartalék került meghatározásra. </t>
    </r>
  </si>
  <si>
    <t xml:space="preserve">A melléklet II. és III. pontja tartalmazza Szolnok Megyei Jogú Város Önkormányzata kötvénykibocsátásaiból származó kötelezettségeit. A Szolnok 2030/A kötvény esetében a  87/2007.(IV.26.) számú közgyűlési határozat alapján, 55 millió CHF névértékű, a Szolnok Ipari Park kötvény esetében pedig a Z-46/2008.(X.30.) valamint Z-61/2008.(XI.27.) sz.  közgyűlési határozat alapján 6.742 ezer € névértékű kötelezettség keletkezett. A zártkörű kötvénykibocsátás lebonyolítója a CIB Bank Zrt. és a Raiffeisen Bank Zrt. </t>
  </si>
  <si>
    <t>13.4.3</t>
  </si>
  <si>
    <t>13.4.4</t>
  </si>
  <si>
    <t>13.4.5</t>
  </si>
  <si>
    <t>13.5.2.1</t>
  </si>
  <si>
    <t>13.5.2.2</t>
  </si>
  <si>
    <t>13.5.2.3</t>
  </si>
  <si>
    <t>13.5.2.4</t>
  </si>
  <si>
    <t>13.5.2.5</t>
  </si>
  <si>
    <t>13.5.3.1</t>
  </si>
  <si>
    <t>13.5.3.2</t>
  </si>
  <si>
    <t>13.5.3.3</t>
  </si>
  <si>
    <t>2011. és utáni évek</t>
  </si>
  <si>
    <t>1/a.</t>
  </si>
  <si>
    <t>1/b.</t>
  </si>
  <si>
    <t>13.3 / Fejlesztési feladatok céltartaléka</t>
  </si>
  <si>
    <t>13.4 / Intézményi feladatok céltartaléka</t>
  </si>
  <si>
    <t>13.5 / Stabilizációs tartalék</t>
  </si>
  <si>
    <t>Európai Uniós támogatás</t>
  </si>
  <si>
    <t>Regionális hulladéklerakó megvalósítása  (KEOP)</t>
  </si>
  <si>
    <t>Regionális hulladéklerakó megvalósítása  (ISPA)</t>
  </si>
  <si>
    <t>Polgármesteri Hivatal összesen:</t>
  </si>
  <si>
    <t>2.ba.</t>
  </si>
  <si>
    <t>2.bb.</t>
  </si>
  <si>
    <t xml:space="preserve">Közoktatási alaphozzájárulások </t>
  </si>
  <si>
    <t>15.a.(3)</t>
  </si>
  <si>
    <t>15.a.(4)</t>
  </si>
  <si>
    <t>Óvodai nevelés 1-3. nevelési év (9-12. hóra)</t>
  </si>
  <si>
    <t>15.a.(2)</t>
  </si>
  <si>
    <t>15.b.(2)</t>
  </si>
  <si>
    <t>15.b.(3)</t>
  </si>
  <si>
    <t>15.b.(4)</t>
  </si>
  <si>
    <t>15.b.(6)</t>
  </si>
  <si>
    <t>15.b.(7)</t>
  </si>
  <si>
    <t>15.b.(8)</t>
  </si>
  <si>
    <t>15.c.(1)</t>
  </si>
  <si>
    <t>15.c.(5)</t>
  </si>
  <si>
    <t>15.c.(8)</t>
  </si>
  <si>
    <t>15.d.(1)</t>
  </si>
  <si>
    <t>15.d.(2)</t>
  </si>
  <si>
    <t>15.e.(1)</t>
  </si>
  <si>
    <t>15.e.(4)</t>
  </si>
  <si>
    <t>15.f.(1)</t>
  </si>
  <si>
    <t>15.g.(1)</t>
  </si>
  <si>
    <t>15.g.(2)</t>
  </si>
  <si>
    <t>15.g.(3)</t>
  </si>
  <si>
    <t>15.g.(4)</t>
  </si>
  <si>
    <t>15.g.(5)</t>
  </si>
  <si>
    <t>16.1.1.</t>
  </si>
  <si>
    <t>16.2.1.a.</t>
  </si>
  <si>
    <t>16.2.1.c.</t>
  </si>
  <si>
    <t>16.2.2.2.</t>
  </si>
  <si>
    <t>16.2.2.3.</t>
  </si>
  <si>
    <t>16.3.(8)</t>
  </si>
  <si>
    <t>16.4.(1)</t>
  </si>
  <si>
    <t>16.4.(6)</t>
  </si>
  <si>
    <t>16.6.1..</t>
  </si>
  <si>
    <t>17.3. (1)</t>
  </si>
  <si>
    <t>17.3.(1)</t>
  </si>
  <si>
    <t>Folyamatban lévő projektek</t>
  </si>
  <si>
    <t>2009. évi költségvetési kiadásainak szöveges leírása</t>
  </si>
  <si>
    <t xml:space="preserve">Új út építési program </t>
  </si>
  <si>
    <t>Járdaépítés, felújítás program</t>
  </si>
  <si>
    <t xml:space="preserve">Egyéb kiadások </t>
  </si>
  <si>
    <t>Meglévő utak felújítása program</t>
  </si>
  <si>
    <t>Hild tér -Vízügyi székház járda</t>
  </si>
  <si>
    <t>Egészséges Városok Szövetsége tagdíj</t>
  </si>
  <si>
    <t>Jász-Nagykun-Szolnok Megyei Területfejlesztési Ügynökség Kht. és Területfejlesztési Tanács</t>
  </si>
  <si>
    <t>Magyar Közgazdasági Társaság</t>
  </si>
  <si>
    <t>Magyar Urbanisztikai Társaság</t>
  </si>
  <si>
    <t>SALDO Rt</t>
  </si>
  <si>
    <t>Hozam Rt</t>
  </si>
  <si>
    <t>Jász-Nagykun-Szolnok Megyei Polgári Védelmi Szövetség</t>
  </si>
  <si>
    <t>Vasutas Települések Szövetsége</t>
  </si>
  <si>
    <t>Magyar Önkormányzatok Szövetsége</t>
  </si>
  <si>
    <t>Jegyzők Országos Szövetsége</t>
  </si>
  <si>
    <t>EOQ MNB</t>
  </si>
  <si>
    <t>Általános iskolai oktatás 5-6. évfolyam (1-8. hóra)</t>
  </si>
  <si>
    <t>Általános iskolai oktatás 7-8. évfolyam (1-8. hóra)</t>
  </si>
  <si>
    <t>Általános iskolai oktatás 1-2. évfolyam (9-12. hóra)</t>
  </si>
  <si>
    <t>1.1.1</t>
  </si>
  <si>
    <t>1.1.2</t>
  </si>
  <si>
    <t>1.1.3</t>
  </si>
  <si>
    <t>1.1.4</t>
  </si>
  <si>
    <t>1.1.5</t>
  </si>
  <si>
    <t>1.1.6</t>
  </si>
  <si>
    <t>1.1.7</t>
  </si>
  <si>
    <t>1.1.8</t>
  </si>
  <si>
    <t>1.1.9</t>
  </si>
  <si>
    <t>1.1.10</t>
  </si>
  <si>
    <t>1.1.11</t>
  </si>
  <si>
    <t>1.1.12</t>
  </si>
  <si>
    <t>1.1.13</t>
  </si>
  <si>
    <t>1.1.14</t>
  </si>
  <si>
    <t>1.4.1</t>
  </si>
  <si>
    <t>1.4.2</t>
  </si>
  <si>
    <t>2.1.1</t>
  </si>
  <si>
    <t>2.1.2</t>
  </si>
  <si>
    <t>2.1.3</t>
  </si>
  <si>
    <t>2.1.4</t>
  </si>
  <si>
    <t>2.1.5</t>
  </si>
  <si>
    <t>2.1.6</t>
  </si>
  <si>
    <t>2.1.7</t>
  </si>
  <si>
    <t>2.1.8</t>
  </si>
  <si>
    <t>2.2.1</t>
  </si>
  <si>
    <t>2.2.2</t>
  </si>
  <si>
    <t>2.2.3</t>
  </si>
  <si>
    <t>2.2.4</t>
  </si>
  <si>
    <t>2.2.5</t>
  </si>
  <si>
    <t>2.2.6</t>
  </si>
  <si>
    <r>
      <t xml:space="preserve">Az </t>
    </r>
    <r>
      <rPr>
        <b/>
        <sz val="12"/>
        <rFont val="Times New Roman"/>
        <family val="1"/>
      </rPr>
      <t>5.b. számú melléklet</t>
    </r>
    <r>
      <rPr>
        <sz val="12"/>
        <rFont val="Times New Roman"/>
        <family val="1"/>
      </rPr>
      <t xml:space="preserve"> a beruházási, felújítási és egyéb felhalmozási kötelezettségeket rögzíti 2009. évre valamint a további évekre, célok szerint és évenkénti bontásban. 2009. évben feladataink jelentős részét a 2008. évben megkezdődött, és 2009. évre áthúzódó beruházási és felújítási feladatok képezik. Ilyenek különösen a Tiszaliget infrastrukturális fejlesztése, az Ipari Park közművesítése, az út- és járdaépítési, valamint a játszótéri program. A korábbi évek legnagyobb projektje, a Regionális hulladéklerakó megvalósítása a rekultiváció szakaszába érkezett. 2009. évben közel 250 millió Ft értékű, az önkormányzati vagyonhoz kapcsolódó koncessziós beruházást, felújítást tervezünk, és a Városháza épületeinek felújítását is folytatjuk. Egyéb felhalmozási kiadásként tervezzük az iparosított technológiával épült lakóépületek korszerűsítése programot és – a fészekrakó programként – az első lakáshoz jutó fiatalok támogatását. </t>
    </r>
  </si>
  <si>
    <t xml:space="preserve">A mellékletben külön mutatjuk be a 2009. évben induló két működési projektünket. A „Környezettudatos nevelés és fenntarthatóság pedagógiája” című pályázatunk az EGT-Norvég Alaptól nyert támogatással, 2008-2011. években valósul meg, míg a „Szolgáltató önkormányzat fejlesztése” projekt keretében a Polgármesteri Hivatal szervezetfejlesztését valósítjuk meg 2009. évben. </t>
  </si>
  <si>
    <t>Hátrányos Helyzetű Tanulók Arany János Tehetséggondozó Programja keretében kollégiumban elhelyezett tanulók (1-8.hó)</t>
  </si>
  <si>
    <t>Hátrányos Helyzetű Tanulók Arany János Tehetséggondozó Programja keretében kollégiumban elhelyezett tanulók (9-12.hó)</t>
  </si>
  <si>
    <t xml:space="preserve">        Beruházási hitel 2006. CIB</t>
  </si>
  <si>
    <t xml:space="preserve">        Szennyvíztisztító EIB hitel</t>
  </si>
  <si>
    <t>Szennyvíztisztító EIB hitel</t>
  </si>
  <si>
    <t>Talajterhelési díj</t>
  </si>
  <si>
    <t>Vagyonértékesítés áfa tartalma</t>
  </si>
  <si>
    <t>Önkormányzatok sajátos felhalmozási és tőkebevételei</t>
  </si>
  <si>
    <t>Lakásértékesítés bevétele</t>
  </si>
  <si>
    <t>3.</t>
  </si>
  <si>
    <t>IV.</t>
  </si>
  <si>
    <t>Véglegesen átvett pénzeszközök</t>
  </si>
  <si>
    <t>Megszűnt csatornamű társulat lakossági befizetések</t>
  </si>
  <si>
    <t>V.</t>
  </si>
  <si>
    <t>Fiatal házasok lakáshitel törlesztése</t>
  </si>
  <si>
    <t>VI.</t>
  </si>
  <si>
    <t>VII.</t>
  </si>
  <si>
    <t>Támogatásértékű működési bevétel</t>
  </si>
  <si>
    <t>2.2.7</t>
  </si>
  <si>
    <t>2.2.8</t>
  </si>
  <si>
    <t>2.2.9</t>
  </si>
  <si>
    <t>2.2.10</t>
  </si>
  <si>
    <t>2.2.11</t>
  </si>
  <si>
    <t>2.2.12</t>
  </si>
  <si>
    <t>2.2.13</t>
  </si>
  <si>
    <t>2.2.14</t>
  </si>
  <si>
    <t>2.2.15</t>
  </si>
  <si>
    <t>2.3.1</t>
  </si>
  <si>
    <t>2.3.2</t>
  </si>
  <si>
    <t>2.3.3</t>
  </si>
  <si>
    <t>2.3.4</t>
  </si>
  <si>
    <t>2.3.5</t>
  </si>
  <si>
    <t>2.3.6</t>
  </si>
  <si>
    <t>2.4.1</t>
  </si>
  <si>
    <t>2.4.2</t>
  </si>
  <si>
    <t>2.4.3</t>
  </si>
  <si>
    <t>2.4.4</t>
  </si>
  <si>
    <t>2.4.5</t>
  </si>
  <si>
    <t>2.5.1</t>
  </si>
  <si>
    <t>2.5.2</t>
  </si>
  <si>
    <t>Igazgatási kiadások</t>
  </si>
  <si>
    <t>Rendszeres személyi juttatás</t>
  </si>
  <si>
    <t>Szakiskola, szakközépiskola harmadik és további szakképzési évfolyama (9-12. hóra)</t>
  </si>
  <si>
    <t>Alapfokú művészetoktatás zeneművészeti ágon (1-8. hóra)</t>
  </si>
  <si>
    <t>Alapfokú művészetoktatás képzőművészeti ágon (1-8. hóra)</t>
  </si>
  <si>
    <t>Alapfokú művészetoktatás zeneművészeti ágon (9-12. hóra)</t>
  </si>
  <si>
    <t xml:space="preserve">Alkalmazottak térítései </t>
  </si>
  <si>
    <t>SZMJ V Önkormányzatának Intézményszolgálata</t>
  </si>
  <si>
    <t>2. b. a. sz. melléklet</t>
  </si>
  <si>
    <t>Szociális rendezvények</t>
  </si>
  <si>
    <t>Hulladékkezelési díjtámogatás</t>
  </si>
  <si>
    <t>Intézmény megnevezése</t>
  </si>
  <si>
    <t>Szabadidősport céljára alkalmas városi sportpályák felújítása</t>
  </si>
  <si>
    <t>Ágazati  feladatok céltartaléka</t>
  </si>
  <si>
    <t>Fejlesztési feladatok céltartaléka</t>
  </si>
  <si>
    <t>Áfa visszatérülés</t>
  </si>
  <si>
    <t>Beruházási hitel 2004. (áthúzódó)</t>
  </si>
  <si>
    <t xml:space="preserve">Útépítések 2005. </t>
  </si>
  <si>
    <t>Átvett csatorna társulati hitelek</t>
  </si>
  <si>
    <t>Thököly út és környéke</t>
  </si>
  <si>
    <t>Kezességvállalás:</t>
  </si>
  <si>
    <t>Adósságszolgálat</t>
  </si>
  <si>
    <t>Beruházási hitel</t>
  </si>
  <si>
    <t>VI. ütem csatornaépítés</t>
  </si>
  <si>
    <t>Városüzemeltetési feladatok</t>
  </si>
  <si>
    <t>Út-híd</t>
  </si>
  <si>
    <t>Útfenntartás</t>
  </si>
  <si>
    <t>Járdafenntartás</t>
  </si>
  <si>
    <t>Kerékpárút fenntartás</t>
  </si>
  <si>
    <t>Forgalomszabályozás</t>
  </si>
  <si>
    <t>Jelzőlámpás forgalomszabályozás üzemeltetése</t>
  </si>
  <si>
    <t>Burkolatjel festés</t>
  </si>
  <si>
    <t>Forgalmi rend felülvizsgálat által meghatározott feladatok</t>
  </si>
  <si>
    <t>Autóbusz öblök felújítása</t>
  </si>
  <si>
    <t>Cigány</t>
  </si>
  <si>
    <t>Lengyel</t>
  </si>
  <si>
    <t>Kisebbség</t>
  </si>
  <si>
    <t>Gyermek és ifjúsági feladatok támogatása</t>
  </si>
  <si>
    <t>Parkfenntartás és virágosítás</t>
  </si>
  <si>
    <t>Növényvédelem</t>
  </si>
  <si>
    <t>Erdőápolás</t>
  </si>
  <si>
    <t>Virágosítás</t>
  </si>
  <si>
    <t>Hátrányos Helyzetű Tanulók Arany János Tehetséggondozó Programon résztvevők  (kollégium) (1-8.hó)</t>
  </si>
  <si>
    <t xml:space="preserve"> 16.5.1.c.</t>
  </si>
  <si>
    <t>Hátrányos Helyzetű Tanulók Arany János Tehetséggondozó Programon résztvevők  (kollégium) (9-12.hó)</t>
  </si>
  <si>
    <t>Pedagógiai módszerek támogatása Minősített Alapfokú Művészetoktatáson zeneművészeti ág (1-8.hó)</t>
  </si>
  <si>
    <t>Pedagógiai módszerek támogatása Minősített Alapfokú Művészetoktatáson zeneművészeti ág (9-12. hó)</t>
  </si>
  <si>
    <t>Pedagógiai módszerek támogatása Minősített Képző- és iparművészeti, táncművészeti, szín- és bábművészeti ágon (1-8.hó)</t>
  </si>
  <si>
    <t>Pedagógiai módszerek támogatása Minősített Képző- és iparművészeti, táncművészeti, szín- és bábművészeti ágon (9-12.hó)</t>
  </si>
  <si>
    <t>Óvodába, iskolába bejáró gyermekek, tanulók ellátása</t>
  </si>
  <si>
    <t>17.1.a.</t>
  </si>
  <si>
    <t xml:space="preserve">5-6. osztályos, rendszeres gyermekvédelmi kedv-ben részesülő ingyenes étkezetetése </t>
  </si>
  <si>
    <t>17.1.b.</t>
  </si>
  <si>
    <t>17.2.a</t>
  </si>
  <si>
    <t>Általános hozzájárulás a nappali tanulók tankönyvellátáshoz</t>
  </si>
  <si>
    <t>17.2.b</t>
  </si>
  <si>
    <t>8.I.4.</t>
  </si>
  <si>
    <t>Szja kiegészítés</t>
  </si>
  <si>
    <t>TÁMOGATÁSOK MINDÖSSZESEN:</t>
  </si>
  <si>
    <t>1.a.sz. melléklet</t>
  </si>
  <si>
    <t>1.a.a. sz. melléklet</t>
  </si>
  <si>
    <t>4. Lengyel kisebbségi önkormányzat átvett pénzeszköz</t>
  </si>
  <si>
    <t>PH</t>
  </si>
  <si>
    <t>BEVÉTEL-KIADÁS EGYENLEG:</t>
  </si>
  <si>
    <t>Felhalmozás</t>
  </si>
  <si>
    <t>terv</t>
  </si>
  <si>
    <t>Sor-
szám</t>
  </si>
  <si>
    <t>Kiegészítő gyermekvédelmi támogatás</t>
  </si>
  <si>
    <t>Tűzoltóság szerállományának bővítése</t>
  </si>
  <si>
    <t xml:space="preserve">    koncessziós díj bevétel  VCSM ZRt.</t>
  </si>
  <si>
    <t>V. Támogatási kölcsönök visszatérülése, értékpapírok értékesítésének, kibocsátásának bevétele</t>
  </si>
  <si>
    <t>Kőrösi Csoma Sándor Általános Iskola és Konstantin Alapfokú Művészetoktatási Int.</t>
  </si>
  <si>
    <t>8. sz. melléklet</t>
  </si>
  <si>
    <t>I. hó</t>
  </si>
  <si>
    <t>II. hó</t>
  </si>
  <si>
    <t>III. hó</t>
  </si>
  <si>
    <t>IV. hó</t>
  </si>
  <si>
    <t>V. hó</t>
  </si>
  <si>
    <t>VI. hó</t>
  </si>
  <si>
    <t>VII. hó</t>
  </si>
  <si>
    <t>VIII. hó</t>
  </si>
  <si>
    <t>IX. hó</t>
  </si>
  <si>
    <t>X. hó</t>
  </si>
  <si>
    <t>XI. hó</t>
  </si>
  <si>
    <t>XII. hó</t>
  </si>
  <si>
    <t>Február</t>
  </si>
  <si>
    <t>Március</t>
  </si>
  <si>
    <t xml:space="preserve">                Idegenforgalmi adó</t>
  </si>
  <si>
    <t xml:space="preserve">                Pótlék, bírság     </t>
  </si>
  <si>
    <t>3. Cigány kisebbségi önkormányzat átvett pénzeszköz</t>
  </si>
  <si>
    <t>Bizottság hatáskörébe utalt támogatások.</t>
  </si>
  <si>
    <t>Az Ipari Parkba betelepülő vállalkozások részére infrastruktúra biztosítása.</t>
  </si>
  <si>
    <t>Rendkívüli gyermekvédelmi támogatás adható annak a gyermeknek, akinek családja létfenntartását veszélyeztető élethelyzetbe került és a rendelet jogosultsági feltételeinek megfelel. Az előrányzat mintegy 2800 gyermek támogatását teszi lehetővé.</t>
  </si>
  <si>
    <t>Szolnok Ipari Park kötvény</t>
  </si>
  <si>
    <t>Hitelállomány 2009. 01.01-én</t>
  </si>
  <si>
    <t>2031.</t>
  </si>
  <si>
    <t xml:space="preserve">Szolnok 2030 / A Kötvény </t>
  </si>
  <si>
    <t>további évek</t>
  </si>
  <si>
    <t>1. intézmény ROP</t>
  </si>
  <si>
    <t>2. intézmény ROP</t>
  </si>
  <si>
    <t>Sportcsarnok 2002.</t>
  </si>
  <si>
    <t>Útépítések 2002.</t>
  </si>
  <si>
    <t>TVM lakótelep vásárlás 2002.</t>
  </si>
  <si>
    <t>Útépítések 2003.</t>
  </si>
  <si>
    <t>Beruházási hitel 2004.</t>
  </si>
  <si>
    <t>Ágazati feladatok céltartaléka</t>
  </si>
  <si>
    <t>Intézmények</t>
  </si>
  <si>
    <t>Érettségi és szakmai vizsgadíj</t>
  </si>
  <si>
    <t>TB járulék</t>
  </si>
  <si>
    <t>Munkaadói járulék</t>
  </si>
  <si>
    <t>Élelmezési kiadás összesen</t>
  </si>
  <si>
    <t>Normatív kedvezmény</t>
  </si>
  <si>
    <t>Intézmények megnevezése</t>
  </si>
  <si>
    <t>Mutatószám</t>
  </si>
  <si>
    <t>8 hónapra tervezett összeg</t>
  </si>
  <si>
    <t>16.2.</t>
  </si>
  <si>
    <t>16.3</t>
  </si>
  <si>
    <t xml:space="preserve">Sport rendezvények </t>
  </si>
  <si>
    <t>TVM lakótelep megvásárlására, a Forrás Vagyonkezelési és Befektetési  Rt-vel 2002. februárjában kötött adásvételi szerződés szerinti, 2003. évi vételár-részletre folyósított 20.000 ezer Ft összegű beruházási hitel 2009. évi tőke és kamatfizetési előirányzata.</t>
  </si>
  <si>
    <t>2003. évben elvégzett intézményi felújításokra felvett 42.033 ezer Ft összegű beruházási hitel 2009. évi tőke és kamatfizetési előirányzata.</t>
  </si>
  <si>
    <t>A Szolnoki szennyvíztisztítómű építéséhez az Európai Beruházási Banktól (EIB) igényelt, 1997-98. években felvett  380.000 ezer Ft összegű beruházási hitel 2009. évi tőke és kamatfizetési előirányzata.</t>
  </si>
  <si>
    <t>A Szolnok Város úthálózat- és közlekedés fejlesztési koncepciójához kapcsolódó útépítések megvalósítására 2001. évben igénybe vett 219.564 ezer Ft összegű beruházási hitel 2009. évi tőke és kamatfizetési előirányzata.</t>
  </si>
  <si>
    <t>A Szolnok Városi Sportcsarnok rekonstrukciójára 2001. évben felvett 150.000 ezer Ft összegű beruházási hitel 2009. évi tőke és kamatfizetési előirányzata.</t>
  </si>
  <si>
    <t>A Szolnok Város úthálózat- és közlekedés fejlesztési koncepciójához kapcsolódó útépítések megvalósítására 2002. évben igénybe vett 144.382 ezer Ft összegű beruházási hitel 2009. évi tőke és kamatfizetési előirányzata.</t>
  </si>
  <si>
    <t>TVM lakótelep megvásárlására, a Forrás Vagyonkezelési és Befektetési  Rt-vel 2002. februárjában kötött adásvételi szerződés szerinti, 2002. évi vételár-részletre folyósított 114.618 ezer Ft beruházási hitel 2009. évi tőke és kamatfizetési előirányzata.</t>
  </si>
  <si>
    <t>A meglévő útalapok felületi lezárása, utak felújítása, Szabadság tér körforgalmú csomóponttá történő átalakítása, parkolók létesítése beruházási feladatok megvalósítására igényelt 340.967 ezer Ft összegű beruházási hitel 2009. évi tőke és kamatfizetési előirányzata.</t>
  </si>
  <si>
    <t>Az önkormányzat 2004. évi beruházási feladatai végrehajtásához felvett 667.000 ezer Ft összegű beruházási hitel 2009. évi tőke és kamatfizetési előirányzata.</t>
  </si>
  <si>
    <t>Szolnok Megyei Jogú Város Önkormányzata Integrációs programjának és annak mellékletét képező Cselekvési Feladatterv végrehajtási költsége.</t>
  </si>
  <si>
    <t>Európai Parlamenti választások lebonyolításával kapcsolatos feladatok költségei.</t>
  </si>
  <si>
    <t>Városüzemeltetési feladatokon jelentkező évközi igények.</t>
  </si>
  <si>
    <t>Helyi tömegközlekedési feladatok ellátása.</t>
  </si>
  <si>
    <t>A tényleges élelmezési napok szerinti számított kiadások fedezete.</t>
  </si>
  <si>
    <t>2009/2010-es tanév túlóráinak fedezete.</t>
  </si>
  <si>
    <t>Egyéb szociális feladatok: pályázatok, programok hirdetési díjai, tervdokumentumok készíttetése, szervezetek működéséhez, valamint az általuk szervezett rendezvények támogatása. Közhasznú foglalkoztatáshoz önrész biztosítása. Szakmai továbbképzések részvételi díja.</t>
  </si>
  <si>
    <t>A Polgármesteri Hivatal épületfelújítási programjának 2009. évi tervezett feladatainak megvalósítása.</t>
  </si>
  <si>
    <t>A felsőoktatásban tanuló szolnoki diákok részére kíván olyan körülményeket biztosítani, melyben szívesen térnek vissza a városba.</t>
  </si>
  <si>
    <t xml:space="preserve">Közvetett támogatás megnevezése </t>
  </si>
  <si>
    <t xml:space="preserve">1.  </t>
  </si>
  <si>
    <t>Ellátottak térítési díjának, illetve kártérítésének méltányossági alapon történő elengedésének összege</t>
  </si>
  <si>
    <t>Lakosság részére lakásépítéshez, lakásfelújításhoz nyújtott kölcsönök elengedésének összege</t>
  </si>
  <si>
    <t>Helyi adónál, gépjárműadónál biztosított kedvezmény, mentesség összege</t>
  </si>
  <si>
    <t>Helyiségek, eszközök használatából származó bevételből nyújtott kedvezmény, mentesség összege (nettó)</t>
  </si>
  <si>
    <t xml:space="preserve">5. </t>
  </si>
  <si>
    <t>Egyéb nyújtott kedvezmény vagy kölcsön elengedésének összege</t>
  </si>
  <si>
    <t>Hátrányos Helyzetű Tanulók Arany János Tehetséggondozó Programon résztvevők (1-8.hó)</t>
  </si>
  <si>
    <t>Hátrányos Helyzetű Tanulók Arany János Tehetséggondozó Programon résztvevők (9-12.hó)</t>
  </si>
  <si>
    <t>Nyelvi előkészítő évfolyamon folyó oktatás (1-8.hó)</t>
  </si>
  <si>
    <t>Nyelvi előkészítő évfolyamon folyó oktatás (9-12. hó)</t>
  </si>
  <si>
    <t>Felzárkóztató 9. évfolyam, szakiskola, szakközépiskola első szakképzési évfolyama</t>
  </si>
  <si>
    <t>Felzárkóztató 9. évfolyam, szakiskola, szakközépiskola első-második szakképzési évfolyama</t>
  </si>
  <si>
    <t>Sportcentrum Nonprofit Kft bérleti díj</t>
  </si>
  <si>
    <t>Körforgalmak kertészeti rendezése</t>
  </si>
  <si>
    <t>Egyesített Szociális Intézmény Kaán Károly úti épületének akadálymentesítése</t>
  </si>
  <si>
    <t>"Munkalehetőség a Jövőért" Szolnok Nonprofit Kft önkormányzati támogatása</t>
  </si>
  <si>
    <t>Szolnok Városi Állatotthon Alapítvány végleges elhelyezése</t>
  </si>
  <si>
    <t>Szandaszőlősi decentrum létrehozása</t>
  </si>
  <si>
    <t>Széchenyi-városrész rehabilitációs projektje</t>
  </si>
  <si>
    <t>Antiszegregációs terv - szociális rehabilitáció</t>
  </si>
  <si>
    <t>Jósika úti óvoda fejlesztése</t>
  </si>
  <si>
    <t>Könyvtári szolgáltatások összehangolt infrastruktúra fejlesztése a Szolnoki kistérségben</t>
  </si>
  <si>
    <t>Buszöblök, buszmegállók felújítása II. (53 db)</t>
  </si>
  <si>
    <t xml:space="preserve">A könyvtári hálózat képzési szerepének erősítése </t>
  </si>
  <si>
    <t>Szolnok a Tisza Fővárosa - városközpont rehabilitáció</t>
  </si>
  <si>
    <t>Élelmezési kiadások</t>
  </si>
  <si>
    <t>Sz. Városi Óvodák, Egységes Pedag. Szakszolgálat és Pedagógiai-szakmai Szolgáltató Int.</t>
  </si>
  <si>
    <t>Széchenyi krt-i Ált. Isk., Sportiskola és Alapfokú Művészetoktatási Intézmény</t>
  </si>
  <si>
    <t>Szandaszőlősi Ált. Isk., Művelődési Ház és Alapfokú Művészetoktatási Intézmény</t>
  </si>
  <si>
    <t>Liget úti Ált. Isk., Elők., Készségfej. Speciális Szakisk. és Egységes Gyógyp. Módszertani Int.</t>
  </si>
  <si>
    <t>Kőrösi Cs. S. Ált. Isk. és Konstantin Alapfokú Művészetoktatási Intézmény</t>
  </si>
  <si>
    <t>"Liget Otthon" Fogyatékos Szem. Ápoló, Gondozó Otthona és Nappali Intézménye</t>
  </si>
  <si>
    <t>Polgármesteri Hivatal Ellátó és Szolgáltató Szervezet</t>
  </si>
  <si>
    <t>SZMJV Önkormányzat Hivatásos Tűzoltóság</t>
  </si>
  <si>
    <t>Meglévő utak felújítása TEUT</t>
  </si>
  <si>
    <t>Meglévő utak felújítása ÉAOP</t>
  </si>
  <si>
    <t>Felhalmozási célú pénzeszközátvételek</t>
  </si>
  <si>
    <t>Vagyon bérbeadásából, haszonbérbeadásából, üzemeltetéséből, koncessziós díjából származó bevétel</t>
  </si>
  <si>
    <t>Osztalék bevételek</t>
  </si>
  <si>
    <t>Stabilizációs tartalék összesen:</t>
  </si>
  <si>
    <t>A célprogram lebonyolításához szükséges személyi és tárgyi feltételek megteremtése.</t>
  </si>
  <si>
    <t xml:space="preserve">Általános forgalmi adóról szóló törvény hatályos előírásainak megfelelően. </t>
  </si>
  <si>
    <t xml:space="preserve"> 2009. évi felhalmozási célú feladatainak forrásszerkezete </t>
  </si>
  <si>
    <t>Felhalmozási célú feladatok összesen:</t>
  </si>
  <si>
    <r>
      <t>Projekt megnevezése:</t>
    </r>
    <r>
      <rPr>
        <sz val="11"/>
        <rFont val="Times New Roman"/>
        <family val="1"/>
      </rPr>
      <t xml:space="preserve">      Szolnok belvárosának rehabilitációja </t>
    </r>
  </si>
  <si>
    <t>A beruházás a környezettudatos szemlélet és gyakorlat pedagógiai eszközökkel történő kialakítását eredményezi Jász-Nagykun-Szolnok megye területén.</t>
  </si>
  <si>
    <t>3 db medence festése, 7 db szőkőkút üzembe helyezése, üzemben tartása és téliesítése, 4 db térplasztika karbantartása.</t>
  </si>
  <si>
    <t>A fő- és tömegközlekedési utak, egyes járdaszakaszok síkosság-mentesítésének biztosítása, valamint a téli hómunkálatok fix költsége.</t>
  </si>
  <si>
    <t>Kossuth tér burkolat takarítási feladatainak elvégzése.</t>
  </si>
  <si>
    <t>A hulladékgazdálkodásról szóló 2000. évi XLIII. törvény 30.§.(2) bekezdésében foglaltak teljesítése.</t>
  </si>
  <si>
    <t>A közvilágítás biztosítása az 1990. évi LXV. tv. szerint az önkormányzat kötelező feladata. A 2008. évi 11 havi fogyasztás arányosítva 12 hóra 10 %-os energiaáremelkedéssel számolva .</t>
  </si>
  <si>
    <t xml:space="preserve">Ünnepi díszvilágítás biztosítása. Meglévő díszvilágítási eszközök karbantartása, felújítása. 2009. évi karácsonyi díszvilágítás pótlása, bővítése. (Kossuth tér, Széchenyi városrész, Szandaszőlős, Jubileum tér) </t>
  </si>
  <si>
    <t xml:space="preserve">Több éves tapasztalat alapján, valamint az ÁNTSZ és lakossági észrevételek  figyelembevételével végzett irtás. A tervezett terület 25 ha tavaszi-őszi irtás a Tiszaligetben, a Vegyiművek lakótelepen és a Bimbó út környékén. </t>
  </si>
  <si>
    <t>Az elmúlt évek tapasztalatai alapján a keret 6 alkalommal 3750 ha-on végzett légi kémiai, 6 alkalommal 400 ha-on földi melegködös, és 2 alkalommal 450 ha-on biológiai kezelést tesz lehetővé, valamint biztosítja a szúnyoggyérítést irányító szakértő költségeit.</t>
  </si>
  <si>
    <t>A szakfeladat munkáinak pályáztatását, és a közbeszerzés kiírásának költségeit fedezi.</t>
  </si>
  <si>
    <r>
      <t>Gyalogos járdák fenntartási és javítási munkáinak elvégzése, karbantartási munkák öntött aszfalt, hengerelt aszfalt, beton és díszburkoló kő felhasználásával. Járdafenntartás mintegy 4750 m</t>
    </r>
    <r>
      <rPr>
        <vertAlign val="superscript"/>
        <sz val="11"/>
        <rFont val="Times New Roman"/>
        <family val="1"/>
      </rPr>
      <t>2</t>
    </r>
    <r>
      <rPr>
        <sz val="11"/>
        <rFont val="Times New Roman"/>
        <family val="1"/>
      </rPr>
      <t xml:space="preserve"> felületen tervezett.</t>
    </r>
  </si>
  <si>
    <r>
      <t>30000 m</t>
    </r>
    <r>
      <rPr>
        <vertAlign val="superscript"/>
        <sz val="11"/>
        <rFont val="Times New Roman"/>
        <family val="1"/>
      </rPr>
      <t>2</t>
    </r>
    <r>
      <rPr>
        <sz val="11"/>
        <rFont val="Times New Roman"/>
        <family val="1"/>
      </rPr>
      <t xml:space="preserve"> cserjealj takarítása 4x, kapálása 3x, ill. 5000 m2 cserjefelület metszése, 12000 m</t>
    </r>
    <r>
      <rPr>
        <vertAlign val="superscript"/>
        <sz val="11"/>
        <rFont val="Times New Roman"/>
        <family val="1"/>
      </rPr>
      <t>2</t>
    </r>
    <r>
      <rPr>
        <sz val="11"/>
        <rFont val="Times New Roman"/>
        <family val="1"/>
      </rPr>
      <t xml:space="preserve"> sövénynyírás 3x, sövényifjítás 1x.</t>
    </r>
  </si>
  <si>
    <r>
      <t>2350 m</t>
    </r>
    <r>
      <rPr>
        <vertAlign val="superscript"/>
        <sz val="11"/>
        <rFont val="Times New Roman"/>
        <family val="1"/>
      </rPr>
      <t>2</t>
    </r>
    <r>
      <rPr>
        <sz val="11"/>
        <rFont val="Times New Roman"/>
        <family val="1"/>
      </rPr>
      <t xml:space="preserve"> virágyágy előkészítés, beültetés egy- és kétnyári növénnyel, kapálás és gyomlálás 12x, tápanyagutánpótlás 9x,10000 db kétnyári növény beültetés 500 m</t>
    </r>
    <r>
      <rPr>
        <vertAlign val="superscript"/>
        <sz val="11"/>
        <rFont val="Times New Roman"/>
        <family val="1"/>
      </rPr>
      <t>2</t>
    </r>
    <r>
      <rPr>
        <sz val="11"/>
        <rFont val="Times New Roman"/>
        <family val="1"/>
      </rPr>
      <t xml:space="preserve"> takarás fenyőgallyal, 682 db virágedény és 28 db virágoszlop kihelyezése és gondozása.</t>
    </r>
  </si>
  <si>
    <r>
      <t>250 db fa aknázó moly ellen 2x és Guinardia ellen 1x, 300 db fa és 2000 m</t>
    </r>
    <r>
      <rPr>
        <vertAlign val="superscript"/>
        <sz val="11"/>
        <rFont val="Times New Roman"/>
        <family val="1"/>
      </rPr>
      <t xml:space="preserve">2  </t>
    </r>
    <r>
      <rPr>
        <sz val="11"/>
        <rFont val="Times New Roman"/>
        <family val="1"/>
      </rPr>
      <t>sövényfelület lemosás 2x, 12000 m</t>
    </r>
    <r>
      <rPr>
        <vertAlign val="superscript"/>
        <sz val="11"/>
        <rFont val="Times New Roman"/>
        <family val="1"/>
      </rPr>
      <t>2</t>
    </r>
    <r>
      <rPr>
        <sz val="11"/>
        <rFont val="Times New Roman"/>
        <family val="1"/>
      </rPr>
      <t xml:space="preserve"> burkolt felület Casoronos gyomirtása 2x, 25 ha-on kullancsirtás 2x, 5000 m</t>
    </r>
    <r>
      <rPr>
        <vertAlign val="superscript"/>
        <sz val="11"/>
        <rFont val="Times New Roman"/>
        <family val="1"/>
      </rPr>
      <t>2</t>
    </r>
    <r>
      <rPr>
        <sz val="11"/>
        <rFont val="Times New Roman"/>
        <family val="1"/>
      </rPr>
      <t xml:space="preserve"> aranka ellen 6x, 3000 m</t>
    </r>
    <r>
      <rPr>
        <vertAlign val="superscript"/>
        <sz val="11"/>
        <rFont val="Times New Roman"/>
        <family val="1"/>
      </rPr>
      <t>2</t>
    </r>
    <r>
      <rPr>
        <sz val="11"/>
        <rFont val="Times New Roman"/>
        <family val="1"/>
      </rPr>
      <t xml:space="preserve"> egynyári virágágy és 708 db virágedény növényvédelme.</t>
    </r>
  </si>
  <si>
    <t>Az önkormányzat 2004. évi beruházási feladatai végrehajtásához felvett 266.000 ezer Ft összegű beruházási hitel 2009. évi tőke és kamatfizetési előirányzata.</t>
  </si>
  <si>
    <t>A "Beruházás a 21. századi iskolába" pályázat keretében, a Széchenyi István Gimnázium és Általános Iskola tornacsarnok tetőszerkezetének és héjazatának felújítását célzó beruházás megvalósításához, az MFB Rt. által folyósított 116.040 ezer Ft összegű beruházási hitel 2009. évi tőke és kamatfizetési előirányzata.</t>
  </si>
  <si>
    <t>A 2005. évi útépítések részbeni forrását biztosító, a Sikeres Magyarországért Önkormányzati Fejlesztési Hitelprogram keretében felvett beruházási hitel 2009. évi tőke és kamatfizetési előirányzata.</t>
  </si>
  <si>
    <t>A 2005. évi útépítések részbeni forrását biztosító, 235.000 ezer Ft összegű beruházási hitel 2009. évi tőke és kamatfizetési előirányzata.</t>
  </si>
  <si>
    <t>A 2006. évi beruházási feladatok megvalósítására igényelt, 1.205.339 ezer Ft keretösszegű hitel 2009. évi kamatfizetési előirányzata.</t>
  </si>
  <si>
    <t>A csatornamű társulatok a területükön elvégzett beruházás megvalósításához - önkormányzati kezességvállalás mellett - fejlesztési hitelt vettek fel. A társulatok megszűnését követően (2005. évben) fennálló tartozásállományuk ténylegesen megfizetendő önkormányzati kötelezettséggé vált. Az előirányzatok a 2009. évi tőke és kamatfizetést tartalmazzák.</t>
  </si>
  <si>
    <t>2. Önkormányzat sajátos működési bevétele</t>
  </si>
  <si>
    <t>költségvetési intézményeinek 2009. évi stabilizációs tartaléka</t>
  </si>
  <si>
    <t>3.a. sz. melléklet</t>
  </si>
  <si>
    <t>Szolnok Megyei Jogú Város 2009. évi fejlesztési feladatainak céltartaléka</t>
  </si>
  <si>
    <t>3. d. sz. melléklet</t>
  </si>
  <si>
    <t>Szolnok Megyei Jogú Város Európai Uniós támogatással megvalósuló projektjei</t>
  </si>
  <si>
    <t>vállalt kötelezettségei célok szerinti és évenkénti bontásban - összefoglaló</t>
  </si>
  <si>
    <t>hitel- és kötvényállománya, a visszafizetések ütemezése, valamint kezességvállalása, célok szerinti és évenkénti bontásban</t>
  </si>
  <si>
    <t>1-4. évfolyamos napközis foglalkoztatás 9-12.hóra</t>
  </si>
  <si>
    <t>Stabilizációs tartalék</t>
  </si>
  <si>
    <t>Hild Viktor Városi Könyvtár és Közművelődési Intézmény</t>
  </si>
  <si>
    <t>Polgármesteri Hivatal Ellátó és Szolgáltató Szervezete</t>
  </si>
  <si>
    <t>Kedvezmények összege</t>
  </si>
  <si>
    <t xml:space="preserve">       Bevétel</t>
  </si>
  <si>
    <t xml:space="preserve">      Kiadás</t>
  </si>
  <si>
    <t xml:space="preserve">  tény</t>
  </si>
  <si>
    <t>Működési  bevételek</t>
  </si>
  <si>
    <t>I. Intézmények kiadásai</t>
  </si>
  <si>
    <t>Önkormányzatok sajátos működési bevételei</t>
  </si>
  <si>
    <t>Támogatások</t>
  </si>
  <si>
    <t xml:space="preserve">III. Kisebbségi </t>
  </si>
  <si>
    <t>Önkormányzatok</t>
  </si>
  <si>
    <t xml:space="preserve"> Felhalmozási és tőke jellegű bevételek</t>
  </si>
  <si>
    <t>Támogatási kölcsönök visszatérülése, értékpapírok értékesítésének, kibocsátásának bevétele</t>
  </si>
  <si>
    <t>Óvodai nevelés 1-2. nevelési év (1-8. hónapra)</t>
  </si>
  <si>
    <t>Óvodai nevelés 3. nevelési év (1-8. hónapra)</t>
  </si>
  <si>
    <t>Óvodai nevelés 1-3. nevelési év (9-12. hónapra)</t>
  </si>
  <si>
    <t>Testi, érzékszervi és középsúlyos értelmi fogyatékos, továbbá az autista gyermekek, tanulók (a közoktatási tv. 3. sz mell. II/3. pontja szerint a csoport osztály-szervezésnél 3 főként kell számításba venni (1-8. hónap)</t>
  </si>
  <si>
    <t>összesen</t>
  </si>
  <si>
    <t>Szolnok Megyei Jogú Város Polgármesteri Hivatal</t>
  </si>
  <si>
    <t>Megnevezés</t>
  </si>
  <si>
    <t xml:space="preserve">I. </t>
  </si>
  <si>
    <t>Egyéb sajátos bevételek</t>
  </si>
  <si>
    <t>Közterületfoglalási díj</t>
  </si>
  <si>
    <t xml:space="preserve">Egyéb, kamat, hatósági eljárás bevétele </t>
  </si>
  <si>
    <t xml:space="preserve">Szúnyoggyérítés </t>
  </si>
  <si>
    <t>Parkolók bérlete</t>
  </si>
  <si>
    <t>Lakásalap:</t>
  </si>
  <si>
    <t>Helyiségbérleti díjak</t>
  </si>
  <si>
    <t>Földhaszonbérlet</t>
  </si>
  <si>
    <t xml:space="preserve">Áfa bevétel </t>
  </si>
  <si>
    <t>1.</t>
  </si>
  <si>
    <t>2.</t>
  </si>
  <si>
    <t>III.</t>
  </si>
  <si>
    <t>A városban keletkező 5-6 tonna állati tetem  átmeneti tárolását, elszállítását és ártalmatlanítását teszi lehetővé.</t>
  </si>
  <si>
    <t>ETK Szolgáltató Rt</t>
  </si>
  <si>
    <t>Intelligens Települések Országos Szövetsége</t>
  </si>
  <si>
    <t>Energiahatékony Önkormányzatok Szövetsége</t>
  </si>
  <si>
    <t>Megyei Jogú Városok Szövetsége</t>
  </si>
  <si>
    <t>EuroArt</t>
  </si>
  <si>
    <t>A Településrendezési terv megvalósítása érdekében szükséges ingatlanok tulajdonjogának megszerzése kapcsán felmerülő költségek fedezetének előirányzata. (Mester úti ingatlanok  (+ járulékos ktg.-ek), a Munkácsy úti ingatlanok, valamint a Cora melletti ingatlanok  önkormányzati érdekből történő megszerzése. A Munkácsy úti ingatlanokra már előkészített szerződésekkel rendelkezünk.)</t>
  </si>
  <si>
    <t>A városi eboltás közhírelését és a szervezett eboltás lebonyolítását teszi lehetővé.</t>
  </si>
  <si>
    <t>Lakossági panaszok, társhatósági megkeresések alapján hatósági eljárásokban műszerrel, szakértő által végzett vizsgálatok díja.</t>
  </si>
  <si>
    <t>Regionális hulladéklerakó megvalósítása KEOP</t>
  </si>
  <si>
    <t>Regionális hulladéklerakó megvalósítása  ISPA</t>
  </si>
  <si>
    <t xml:space="preserve">Tiszaliget infrastrukturális fejlesztése </t>
  </si>
  <si>
    <t>Ipari Park infrastruktúrális fejlesztése</t>
  </si>
  <si>
    <t>Nem rendszeres személyi juttatás</t>
  </si>
  <si>
    <t>Személyi kiadások összesen</t>
  </si>
  <si>
    <t>Létszám</t>
  </si>
  <si>
    <t>Tagdíjak</t>
  </si>
  <si>
    <t xml:space="preserve">Szolnok Megyei Jogú Város Önkormányzata </t>
  </si>
  <si>
    <t xml:space="preserve">Teljes bekerülési költség összesen </t>
  </si>
  <si>
    <t>Kassák út</t>
  </si>
  <si>
    <t>Hód köz</t>
  </si>
  <si>
    <t>Avar utca</t>
  </si>
  <si>
    <t>Horánszky utca</t>
  </si>
  <si>
    <t xml:space="preserve">Czakó Elemér utca </t>
  </si>
  <si>
    <t>Rét u.- Domb u.</t>
  </si>
  <si>
    <t>Bimbó út</t>
  </si>
  <si>
    <t>Kolozsvári út</t>
  </si>
  <si>
    <t>Koszorú út</t>
  </si>
  <si>
    <t>Káka út</t>
  </si>
  <si>
    <t>Szigligeti út</t>
  </si>
  <si>
    <t>Arany János út</t>
  </si>
  <si>
    <t xml:space="preserve">Kőrösi út </t>
  </si>
  <si>
    <t>Festő utcák</t>
  </si>
  <si>
    <t>Meder út</t>
  </si>
  <si>
    <t>Károly Róbert út</t>
  </si>
  <si>
    <t>Jubileum tér</t>
  </si>
  <si>
    <t>Áchim A. u.</t>
  </si>
  <si>
    <t>Széchenyi körforgalom</t>
  </si>
  <si>
    <t>Piroskai út és csomópont építése</t>
  </si>
  <si>
    <t>Gyöngyvirág utca</t>
  </si>
  <si>
    <t>Aradi út</t>
  </si>
  <si>
    <t>Batthyány út</t>
  </si>
  <si>
    <t>Berzsenyi D. út</t>
  </si>
  <si>
    <t>Kassai u. D-i szakasz</t>
  </si>
  <si>
    <t>Könyv utca</t>
  </si>
  <si>
    <t>Szondi utca</t>
  </si>
  <si>
    <t>Horgász u. (páros oldal)</t>
  </si>
  <si>
    <t xml:space="preserve">A költségvetési intézményekben folyó gazdálkodás hatékonyságának növelése érdekében létrehozott  alap a városháztartási reform feladatainak hatékony végrehajtásához biztosít forrásokat. </t>
  </si>
  <si>
    <t>M I N D Ö S S Z ES E N :</t>
  </si>
  <si>
    <t>Előző évi várható pénzmaradvány</t>
  </si>
  <si>
    <t>Felhalmozási átvett (intézmények)</t>
  </si>
  <si>
    <t>Társadalmi és szociálpolitikai juttatások</t>
  </si>
  <si>
    <t>Beruházási hitelek:</t>
  </si>
  <si>
    <t>3. Pénzügyi befektetések bevételei</t>
  </si>
  <si>
    <t>IV. Véglegesen átvett pénzeszközök</t>
  </si>
  <si>
    <t>1. Működési célú pénzeszközátvétel</t>
  </si>
  <si>
    <t xml:space="preserve">    Melyből: OEP-től átvett pénzeszköz</t>
  </si>
  <si>
    <t>Ellátottak pénzbeli juttatása</t>
  </si>
  <si>
    <t xml:space="preserve">               Intézmények</t>
  </si>
  <si>
    <t>Speciális célú támogatások</t>
  </si>
  <si>
    <t>2. Felhalmozási célú pénzeszközátvétel</t>
  </si>
  <si>
    <t>Felhalmozási kiadások</t>
  </si>
  <si>
    <t xml:space="preserve">VIII. Pénzforgalom nélküli bevételek </t>
  </si>
  <si>
    <t>1. Előző évi pénzmaradvány igénybevétele</t>
  </si>
  <si>
    <t xml:space="preserve">    Melyből: Intézmények</t>
  </si>
  <si>
    <t>2. Előző évi vállalkozási eredmény igénybevétele</t>
  </si>
  <si>
    <t>Összesen</t>
  </si>
  <si>
    <t>Fedezethiány:</t>
  </si>
  <si>
    <t>IV. Pénzügyi elszámolások</t>
  </si>
  <si>
    <t>MINDÖSSZESEN:</t>
  </si>
  <si>
    <t>Pázsitgondozás és lombtakarítás</t>
  </si>
  <si>
    <t>Gallyazás, fakivágás</t>
  </si>
  <si>
    <t>Cserje és sövény fenntartás</t>
  </si>
  <si>
    <t>Fasorok öntözése és gondozása</t>
  </si>
  <si>
    <t>Öntözőrendszerek üzemeltetése</t>
  </si>
  <si>
    <t>Játszóterek üzemeltetése és fenntartása</t>
  </si>
  <si>
    <t>Utcabútorok javítása</t>
  </si>
  <si>
    <t>Parlagfűmentesítés, külterjes területek gondozása</t>
  </si>
  <si>
    <t>Burkolatok fenntartása</t>
  </si>
  <si>
    <t>Zöldhulladék elszállítása</t>
  </si>
  <si>
    <t>Szőkőkutak üzemeltetése</t>
  </si>
  <si>
    <t>Logisztikai központ garanciális javítása</t>
  </si>
  <si>
    <t>Tiszaligeti termálfürdő</t>
  </si>
  <si>
    <t>Fogyatékos személyek, pszichiátriai és szenvedélybetegek bentlakásos intézményi ellátása</t>
  </si>
  <si>
    <t>Gyermekek napközbeni ellátása</t>
  </si>
  <si>
    <t>14.</t>
  </si>
  <si>
    <t>Bölcsődei ellátás</t>
  </si>
  <si>
    <t>14.a.</t>
  </si>
  <si>
    <t>részösszeg</t>
  </si>
  <si>
    <t>Képző- és iparművészeti, táncművészeti, szín- és bábművészeti ág  minősített intézményben</t>
  </si>
  <si>
    <t>A deviza alapú hitelek kamat és árfolyamkockázatának, valamint folyószámlahitel kamatának fedezetére szolgál.</t>
  </si>
  <si>
    <t>A polgármesteri hivatalok szervezetfejlesztésére kiírt és támogatást nyert (ÁROP - 1.A.2/B-2008-0011. jelű)  pályázat  hatékony megvalósítása.</t>
  </si>
  <si>
    <t>Kisgyermekes családok helyi tömegközlekedési támogatása</t>
  </si>
  <si>
    <t>Alfa - Nova Kft. távhő hátralék rendezése</t>
  </si>
  <si>
    <t xml:space="preserve">Szolnok Megyei Jogú Város Intézményszolgálata </t>
  </si>
  <si>
    <t>Kodály Zoltán Ének-zenei Általános Iskola és Tallinn Alapfokú Művészetoktatási Intézmény</t>
  </si>
  <si>
    <t>összege</t>
  </si>
  <si>
    <t xml:space="preserve">    koncessziós díj bevétel ALFA-NOVA Kft.</t>
  </si>
  <si>
    <t xml:space="preserve">Iparosított technológiával épült lakóépületek korszerűsítése </t>
  </si>
  <si>
    <t>Dolgozók lakásépítési kölcsön törlesztése</t>
  </si>
  <si>
    <t>Megszűnt víziközmű társulattól érdekeltségi hozzájárulás</t>
  </si>
  <si>
    <t>Felhalmozási és tőke jellegű bevételek</t>
  </si>
  <si>
    <t xml:space="preserve">        Útépítések 2005. OTP-MFB</t>
  </si>
  <si>
    <t>2009. évi terv</t>
  </si>
  <si>
    <t>2009. évi hitelfelvételi lehetősége</t>
  </si>
  <si>
    <t xml:space="preserve"> által adott közvetett támogatások 2009. évben</t>
  </si>
  <si>
    <t>2007.</t>
  </si>
  <si>
    <t>2009. évi javaslat</t>
  </si>
  <si>
    <t xml:space="preserve"> 2009. évi előirányzat-felhasználási ütemterve havi bontásban</t>
  </si>
  <si>
    <t>2009. évi költségvetési bevételeinek és kiadásainak mérlege</t>
  </si>
  <si>
    <t>Szolnok Megyei Jogú Város 2009. évi költségvetésében</t>
  </si>
  <si>
    <t>2007. évi tény</t>
  </si>
  <si>
    <t>2009. évi normatív állami hozzájárulásának jogcímei és összegei intézményi bontásban</t>
  </si>
  <si>
    <t>Szolnok Városi Óvodák, Egységes Pedagógiai Szakszolgálat és Pedagógiai-szakmai Szolgáltató Intézmény</t>
  </si>
  <si>
    <t>Liget úti Általános Iskola, Előkészítő, Készségfejlesztő Speciális Szakiskola és Egységes Gyógypedagógiai Módszertani intézmény</t>
  </si>
  <si>
    <t>Szolnoki Műszaki Szakközép- és Szakiskola</t>
  </si>
  <si>
    <t>Szolnoki Szolgáltatási Szakközép- és Szakiskola</t>
  </si>
  <si>
    <t>xxxxxxx</t>
  </si>
  <si>
    <t>Diáksporttal kapcsolatos feladatok támogatása</t>
  </si>
  <si>
    <t>Pedagógiai szakszolgálat támogatása</t>
  </si>
  <si>
    <t xml:space="preserve">Szolnok Városi Óvodák, Egységes Pedagógiai Szakszolgálat és Pedagógiai-szakmai Szolgáltató Intézmény </t>
  </si>
  <si>
    <t>1.b.sz. melléklet</t>
  </si>
  <si>
    <t xml:space="preserve"> 2009. évi kötött  állami hozzájárulásának jogcímei és összegei intézményenkénti bontásban</t>
  </si>
  <si>
    <t>Intézmény</t>
  </si>
  <si>
    <t>2008/2009. tény</t>
  </si>
  <si>
    <t>2009/2010. becsült</t>
  </si>
  <si>
    <t>2008/2009.   tény 8/12</t>
  </si>
  <si>
    <t>2009/2010. becsült 4/12</t>
  </si>
  <si>
    <t>Pedagógus-, szociális szakvizsga, továbbképzés, diáksporttal kapcsolatos feladatok támogatása és érettségi, szakmai vizsgadíjai</t>
  </si>
  <si>
    <t>Gyermekélelmezési kiadások</t>
  </si>
  <si>
    <t>JNSz Szakképzés - Szervezési Társulás Szakképzés Fejlesztés</t>
  </si>
  <si>
    <t>"Munkalehetőség a Jövőért" Szolnok Nonprofit Kft.</t>
  </si>
  <si>
    <t>"Szolnokiak Környezeti Kúltúrájáért" célprogram</t>
  </si>
  <si>
    <t>"Szolnok Hazavár" célprogram</t>
  </si>
  <si>
    <t>"Út a munkához" közcélú foglalkoztatási célprogram</t>
  </si>
  <si>
    <r>
      <t>Meglévő burkolt közutak állagmegóvása, rendeltetésszerű használatának biztosítása, állagromlásának megakadályozása. A Magyar Közút Állami Közútkezelő, Fejlesztő Műszaki és Információs Közhasznú Társaságtól átvett utakkal együtt mintegy 9500 m</t>
    </r>
    <r>
      <rPr>
        <vertAlign val="superscript"/>
        <sz val="11"/>
        <rFont val="Times New Roman"/>
        <family val="1"/>
      </rPr>
      <t>2</t>
    </r>
    <r>
      <rPr>
        <sz val="11"/>
        <rFont val="Times New Roman"/>
        <family val="1"/>
      </rPr>
      <t xml:space="preserve"> valósulhat meg. Földutak használhatóságának biztosítása 3600 m</t>
    </r>
    <r>
      <rPr>
        <vertAlign val="superscript"/>
        <sz val="11"/>
        <rFont val="Times New Roman"/>
        <family val="1"/>
      </rPr>
      <t>2</t>
    </r>
    <r>
      <rPr>
        <sz val="11"/>
        <rFont val="Times New Roman"/>
        <family val="1"/>
      </rPr>
      <t xml:space="preserve"> felületen. Földpadkák, utak vízelvezetőinek árkainak fenntartása.</t>
    </r>
  </si>
  <si>
    <r>
      <t>Kiemelt kategória: 54043 m</t>
    </r>
    <r>
      <rPr>
        <vertAlign val="superscript"/>
        <sz val="11"/>
        <rFont val="Times New Roman"/>
        <family val="1"/>
      </rPr>
      <t>2</t>
    </r>
    <r>
      <rPr>
        <sz val="11"/>
        <rFont val="Times New Roman"/>
        <family val="1"/>
      </rPr>
      <t xml:space="preserve"> kaszálás 17x gyűjtéssel, műtrágyázás 2x, gyep-szellőztetés 2x, lombtakarítás 2x. Intenzív kategórai: 970675 m</t>
    </r>
    <r>
      <rPr>
        <vertAlign val="superscript"/>
        <sz val="11"/>
        <rFont val="Times New Roman"/>
        <family val="1"/>
      </rPr>
      <t>2</t>
    </r>
    <r>
      <rPr>
        <sz val="11"/>
        <rFont val="Times New Roman"/>
        <family val="1"/>
      </rPr>
      <t xml:space="preserve"> kaszálás 5x gyűjtéssel és 3x gyűjtés nélkül, lombtakarítás 1x, Extenzív kategória: 17945 m</t>
    </r>
    <r>
      <rPr>
        <vertAlign val="superscript"/>
        <sz val="11"/>
        <rFont val="Times New Roman"/>
        <family val="1"/>
      </rPr>
      <t>2</t>
    </r>
    <r>
      <rPr>
        <sz val="11"/>
        <rFont val="Times New Roman"/>
        <family val="1"/>
      </rPr>
      <t xml:space="preserve"> kaszálás 4x gyűjtéssel.</t>
    </r>
  </si>
  <si>
    <t xml:space="preserve">1400 db fa gallyazása, 230 db fa ifjítása, 200 db fakivágás kosaras kocsiról, 140 db fakivágás döntéssel, tuskóirtás 25 db. </t>
  </si>
  <si>
    <r>
      <t>I.</t>
    </r>
    <r>
      <rPr>
        <sz val="11"/>
        <rFont val="Times New Roman"/>
        <family val="1"/>
      </rPr>
      <t xml:space="preserve"> Működési  bevételek, kamatbevétel</t>
    </r>
  </si>
  <si>
    <r>
      <t xml:space="preserve">VI. </t>
    </r>
    <r>
      <rPr>
        <sz val="11"/>
        <rFont val="Times New Roman"/>
        <family val="1"/>
      </rPr>
      <t xml:space="preserve">Kötvény igénybevétel </t>
    </r>
  </si>
  <si>
    <t>Szolnok Megyei Jogú Város költségvetési intézményeinek</t>
  </si>
  <si>
    <t xml:space="preserve">2 db Dialóg vezérlőcsere 1 x 2 db telefonos modemcsere 1x, 3 db elemes vezérlőcsere 1x, 5 db talajnedvességérzékelő csere 1x, 50 db turbinás szórófejcsere 1x, 40 db szórófej javítás 1x, 50 db szórófej tisztítás 1x, 50 db spray szórófej javítás 1x, 2 db jeladós vízóra csere 1x, 20 db mágnesszelep csere 1x, üzembehelyezés1x, fenntartás és távfelügyelet. </t>
  </si>
  <si>
    <r>
      <t>800000 m</t>
    </r>
    <r>
      <rPr>
        <vertAlign val="superscript"/>
        <sz val="11"/>
        <rFont val="Times New Roman"/>
        <family val="1"/>
      </rPr>
      <t>2</t>
    </r>
    <r>
      <rPr>
        <sz val="11"/>
        <rFont val="Times New Roman"/>
        <family val="1"/>
      </rPr>
      <t xml:space="preserve"> külterjes terület kaszálás 2 x 25000 m</t>
    </r>
    <r>
      <rPr>
        <vertAlign val="superscript"/>
        <sz val="11"/>
        <rFont val="Times New Roman"/>
        <family val="1"/>
      </rPr>
      <t>2</t>
    </r>
    <r>
      <rPr>
        <sz val="11"/>
        <rFont val="Times New Roman"/>
        <family val="1"/>
      </rPr>
      <t xml:space="preserve"> parlagfüves terület kényszerkaszálása 1x.</t>
    </r>
  </si>
  <si>
    <t>Kötvény, kamat igénybevétel</t>
  </si>
  <si>
    <t xml:space="preserve">  Ebből:</t>
  </si>
  <si>
    <t xml:space="preserve">  Szolnoki Szimfonikus Zenekar Nonprofit Kft.</t>
  </si>
  <si>
    <t xml:space="preserve">     VMZK Nonprofit Kft.</t>
  </si>
  <si>
    <r>
      <t>Melyből:</t>
    </r>
    <r>
      <rPr>
        <sz val="11"/>
        <rFont val="Times New Roman"/>
        <family val="1"/>
      </rPr>
      <t xml:space="preserve"> Szolnoki Szimfónikus Zenekar támogatása</t>
    </r>
  </si>
  <si>
    <t xml:space="preserve">                         Bartók Béla Kamarakórus támogatása</t>
  </si>
  <si>
    <r>
      <t>Melyből:</t>
    </r>
    <r>
      <rPr>
        <sz val="11"/>
        <rFont val="Times New Roman"/>
        <family val="1"/>
      </rPr>
      <t xml:space="preserve">  Liszt Ferenc Kamarazenekar támogatása</t>
    </r>
  </si>
  <si>
    <t xml:space="preserve">Városi Művelődési és  Zenei Központ Nonprofit Kft. </t>
  </si>
  <si>
    <r>
      <t xml:space="preserve">   </t>
    </r>
    <r>
      <rPr>
        <i/>
        <sz val="11"/>
        <rFont val="Times New Roman"/>
        <family val="1"/>
      </rPr>
      <t xml:space="preserve">Ebből: </t>
    </r>
    <r>
      <rPr>
        <sz val="11"/>
        <rFont val="Times New Roman"/>
        <family val="1"/>
      </rPr>
      <t>Liszt Ferenc Kamarazenekar</t>
    </r>
  </si>
  <si>
    <t>Szolnoki Szimfónikus Zenekar Nonprofit Kft.</t>
  </si>
  <si>
    <r>
      <t xml:space="preserve">   </t>
    </r>
    <r>
      <rPr>
        <i/>
        <sz val="11"/>
        <rFont val="Times New Roman"/>
        <family val="1"/>
      </rPr>
      <t>Ebből: Szolnoki Szimfónikus Zenekar</t>
    </r>
  </si>
  <si>
    <t xml:space="preserve">                Bartók Béla Kamarakórus</t>
  </si>
  <si>
    <t>Tanulószerződés alapján nem helyi önkormányzati intézményben szervezett gyakorlati képzés (szakmai gyakorlati képzés)</t>
  </si>
  <si>
    <t>16.1.2.d.</t>
  </si>
  <si>
    <t>Hitelek/Kötvény igénybevétel</t>
  </si>
  <si>
    <t>Kullancsirtás</t>
  </si>
  <si>
    <t>Bursa Hungarica</t>
  </si>
  <si>
    <t>A kisgyermekes családok helyi tömeg-közlekedési támogatása a helyi tömeg-közlekedési költségek csökkentésére a családnak nyújtott természetbeni támogatás. Az előirányzat mintegy 400 "kismama" támogatását teszi lehetővé.</t>
  </si>
  <si>
    <t>2007/2008. tény</t>
  </si>
  <si>
    <t>2008/2009. becsült</t>
  </si>
  <si>
    <t>2007/2008.   tény 8/12</t>
  </si>
  <si>
    <t>2008/2009. becsült 4/12</t>
  </si>
  <si>
    <t>5. b. sz. melléklet</t>
  </si>
  <si>
    <t>Intézményi működési bevételek</t>
  </si>
  <si>
    <t>Ebből:</t>
  </si>
  <si>
    <t>4.</t>
  </si>
  <si>
    <t>Táppénz hozzájárulás</t>
  </si>
  <si>
    <t>VIII.</t>
  </si>
  <si>
    <t>Ellátottak pénzbeli juttatásai</t>
  </si>
  <si>
    <t>IX.</t>
  </si>
  <si>
    <t>Belvárosi Általános Iskola</t>
  </si>
  <si>
    <t>Kassai úti Általános Iskola</t>
  </si>
  <si>
    <t>Újvárosi Általános Iskola</t>
  </si>
  <si>
    <t>Kötvény kamat igénybevétel</t>
  </si>
  <si>
    <t xml:space="preserve">             adatok millió Ft-ban</t>
  </si>
  <si>
    <t>3. Cigány Kisebbségi Önkormányzat átvett pénzeszköz</t>
  </si>
  <si>
    <t>4. Lengyel Kisebbségi Önkormányzat átvett pénzeszköz</t>
  </si>
  <si>
    <t>Bizottság hatáskörébe utalt támogatás.</t>
  </si>
  <si>
    <t>2.5.3</t>
  </si>
  <si>
    <t>2.6.1</t>
  </si>
  <si>
    <t>2.6.2</t>
  </si>
  <si>
    <t>2.6.3</t>
  </si>
  <si>
    <t>2.6.4</t>
  </si>
  <si>
    <t>2.7.1</t>
  </si>
  <si>
    <t>2.7.2</t>
  </si>
  <si>
    <t>2.7.3</t>
  </si>
  <si>
    <t>2.7.4</t>
  </si>
  <si>
    <t>2.7.5</t>
  </si>
  <si>
    <t>2.7.6</t>
  </si>
  <si>
    <t>2.8.1</t>
  </si>
  <si>
    <t>2.8.2</t>
  </si>
  <si>
    <t>2.9.1</t>
  </si>
  <si>
    <t>2.10.1</t>
  </si>
  <si>
    <t>2.10.2</t>
  </si>
  <si>
    <t>2.10.3</t>
  </si>
  <si>
    <t>2.10.4</t>
  </si>
  <si>
    <t>2.10.5</t>
  </si>
  <si>
    <t>2.10.6</t>
  </si>
  <si>
    <t>2.10.7</t>
  </si>
  <si>
    <t>2.10.8</t>
  </si>
  <si>
    <t>2.10.9</t>
  </si>
  <si>
    <t>3.4</t>
  </si>
  <si>
    <t>3.5</t>
  </si>
  <si>
    <t>3.6</t>
  </si>
  <si>
    <t>4.1.3</t>
  </si>
  <si>
    <t>4.1.4</t>
  </si>
  <si>
    <t>4.1.5</t>
  </si>
  <si>
    <t>4.3.7</t>
  </si>
  <si>
    <t>4.3.8</t>
  </si>
  <si>
    <t>4.4.2</t>
  </si>
  <si>
    <t>4.4.3</t>
  </si>
  <si>
    <t>4.4.4</t>
  </si>
  <si>
    <t>4.4.5</t>
  </si>
  <si>
    <t>4.4.6</t>
  </si>
  <si>
    <t>4.4.7</t>
  </si>
  <si>
    <t>4.4.8</t>
  </si>
  <si>
    <t>4.5.1</t>
  </si>
  <si>
    <t>4.5.2</t>
  </si>
  <si>
    <t>4.5.3</t>
  </si>
  <si>
    <t>4.5.4</t>
  </si>
  <si>
    <t>5.1</t>
  </si>
  <si>
    <t>5.2</t>
  </si>
  <si>
    <t>5.3</t>
  </si>
  <si>
    <t>5.4</t>
  </si>
  <si>
    <t>5.6</t>
  </si>
  <si>
    <t>5.7</t>
  </si>
  <si>
    <t>5.8</t>
  </si>
  <si>
    <t>5.9</t>
  </si>
  <si>
    <t>5.10</t>
  </si>
  <si>
    <t>5.11</t>
  </si>
  <si>
    <t>5.12</t>
  </si>
  <si>
    <t>5.13</t>
  </si>
  <si>
    <t>5.14</t>
  </si>
  <si>
    <t>5.15</t>
  </si>
  <si>
    <t>5.16</t>
  </si>
  <si>
    <t>5.17</t>
  </si>
  <si>
    <t>5.18</t>
  </si>
  <si>
    <t>5.19</t>
  </si>
  <si>
    <t>5.20</t>
  </si>
  <si>
    <t>6.1</t>
  </si>
  <si>
    <t>7.1</t>
  </si>
  <si>
    <t>7.2</t>
  </si>
  <si>
    <t>7.3</t>
  </si>
  <si>
    <t>7.4</t>
  </si>
  <si>
    <t>7.5</t>
  </si>
  <si>
    <t>8.1</t>
  </si>
  <si>
    <t>8.2</t>
  </si>
  <si>
    <t>8.3</t>
  </si>
  <si>
    <t>8.4</t>
  </si>
  <si>
    <t>8.5</t>
  </si>
  <si>
    <t xml:space="preserve">Pénzforgalom nélküli bevételek </t>
  </si>
  <si>
    <t>2009. év</t>
  </si>
  <si>
    <t>Játszótéri program</t>
  </si>
  <si>
    <t>2019.</t>
  </si>
  <si>
    <t>2020.</t>
  </si>
  <si>
    <t>2021.</t>
  </si>
  <si>
    <t>2022.</t>
  </si>
  <si>
    <t>2023.</t>
  </si>
  <si>
    <t>2024.</t>
  </si>
  <si>
    <t>2025.</t>
  </si>
  <si>
    <t>2026.</t>
  </si>
  <si>
    <t>2027.</t>
  </si>
  <si>
    <t>2028.</t>
  </si>
  <si>
    <t>2029.</t>
  </si>
  <si>
    <t>2030.</t>
  </si>
  <si>
    <t>megnevezés</t>
  </si>
  <si>
    <t xml:space="preserve">Beruházási hitel 2006. </t>
  </si>
  <si>
    <t>Szolnok 2030/A kötvény</t>
  </si>
  <si>
    <t>Hitel és kötvény összesen:</t>
  </si>
  <si>
    <t>költségvetési intézményei 2009. évi költségvetési előirányzatainak összefoglalója</t>
  </si>
  <si>
    <t>Beszédfogyatékos, enyhe értelmi fogyatékos, viselkedés fejlődésének organikus okokra visszavezethető tartós és súlyos rendellenessége miatt sajátos nevelési igényű gyermekek, tanulók (1-8. hóra)</t>
  </si>
  <si>
    <t>Viselkedés fejlődésének organikus okokra vissza nem vezethető tartós és súlyos rendellenessége miatt sajátos nevelési igényű gyermekek, tanulók (1-8. hóra)</t>
  </si>
  <si>
    <t>Testi, érzékszervi és középsúlyos értelmi fogyatékos, továbbá az autista gyermekek, tanulók (a közoktatási tv. 3. sz mell. II/3. pontja szerint a csoport osztály-szervezésnél 3 főként kell számításba venni (9-12. hónap)</t>
  </si>
  <si>
    <t>Beszédfogyatékos, enyhe értelmi fogyatékos, viselkedés fejlődésének organikus okokra visszavezethető tartós és súlyos rendellenessége miatt sajátos nevelési igényű gyermekek, tanulók (9-12. hóra)</t>
  </si>
  <si>
    <t>Viselkedés fejlődésének organikus okokra vissza nem vezethető tartós és súlyos rendellenessége miatt sajátos nevelési igényű gyermekek, tanulók (9-12. hóra)</t>
  </si>
  <si>
    <t xml:space="preserve">Telekértékesítés </t>
  </si>
  <si>
    <t>Útburkolati jelek egyszeri felújító festése. A város közlekedésében résztvevők számára a közlekedési szabályok felismerhetőségének biztosítása és így a balesetmentes közlekedés elősegítése. Meghatározott helyeken tartós burkolati jelek kialakítása.</t>
  </si>
  <si>
    <t xml:space="preserve">Az ÁNTSZ felhívására kötelezően elvégzendő, valamint a város közterületein észlelt patkánygócok mentesítését teszi lehetővé. </t>
  </si>
  <si>
    <t>Hírdetések és pályázatok kiírása</t>
  </si>
  <si>
    <t>"Európai Autómentes Nap" rendezvény lebonyolítása</t>
  </si>
  <si>
    <t>16.2.1.d.</t>
  </si>
  <si>
    <t>16.2.1.e.</t>
  </si>
  <si>
    <t xml:space="preserve"> 16.5.2.a</t>
  </si>
  <si>
    <t xml:space="preserve"> 16.5.2.b</t>
  </si>
  <si>
    <t>Helyben maradó szja 8%</t>
  </si>
  <si>
    <t>Közművelődési célú támogatás</t>
  </si>
  <si>
    <t xml:space="preserve"> -Hozam- és kamatbevételek</t>
  </si>
  <si>
    <t xml:space="preserve">Intézményi működési bevételek összesen: </t>
  </si>
  <si>
    <t>Felhalmozási-és tőke jellegű bevételek</t>
  </si>
  <si>
    <t>Támogatásértékű bevétel</t>
  </si>
  <si>
    <t xml:space="preserve">  -Támogatásértékű működési bevétel</t>
  </si>
  <si>
    <t xml:space="preserve">  -ebből: társadalombiztosítási alapból átvett p.eszköz</t>
  </si>
  <si>
    <t xml:space="preserve">  -Támogatásértékű felhalmozási bevétel</t>
  </si>
  <si>
    <t xml:space="preserve">        Közszolgálati szálló bérleti díj </t>
  </si>
  <si>
    <t>Szociális szakvizsga, továbbképzés támogatása</t>
  </si>
  <si>
    <t>SZMJV Önkormányzata Egészségügyi és Bölcsődei Igazgatósága</t>
  </si>
  <si>
    <t>"Liget Otthon" Fogyatékos Személyek Ápoló Gondozó Otthona</t>
  </si>
  <si>
    <t>Fogyatékos személyek bentlakásos intézményi ellátása</t>
  </si>
  <si>
    <t xml:space="preserve">Egészségügyi szakmai program végrehajtása </t>
  </si>
  <si>
    <t>Tisza Táncegyüttes</t>
  </si>
  <si>
    <t xml:space="preserve">Szolnok belvárosának rehabilitációja </t>
  </si>
  <si>
    <t>2010. év</t>
  </si>
  <si>
    <t>Széchenyi I. Gimnázium  és Általános Iskola tornacsarnok MFB</t>
  </si>
  <si>
    <t>Útépítések 2005. OTP-MFB</t>
  </si>
  <si>
    <t>Beruházási hitel 2006. CIB</t>
  </si>
  <si>
    <t>2. b. sz. melléklet</t>
  </si>
  <si>
    <t>Érdekeltségi díj</t>
  </si>
  <si>
    <t>Eseti megrendelések</t>
  </si>
  <si>
    <t>Téli hómunka</t>
  </si>
  <si>
    <t>Kézi-gépi úttisztítás</t>
  </si>
  <si>
    <t>Illegális hulladék elszállítása</t>
  </si>
  <si>
    <t>Beruházás, felújítás megnevezése</t>
  </si>
  <si>
    <t>Kiadási főösszeg</t>
  </si>
  <si>
    <t>Forrásszerkezet</t>
  </si>
  <si>
    <t>Címzett,  céltámogatás, egyéb támogatás</t>
  </si>
  <si>
    <t>Átvett pénzeszköz</t>
  </si>
  <si>
    <t xml:space="preserve">Saját forrás </t>
  </si>
  <si>
    <t>2008. évi terv</t>
  </si>
  <si>
    <t>Buszöblök, buszmegállók felújítása</t>
  </si>
  <si>
    <t>2011. év</t>
  </si>
  <si>
    <t>Széchenyi krt-i Általános Iskola, Sportiskola és Alapfokú Művészetoktatási Intézmény</t>
  </si>
  <si>
    <t>II. Rákóczi Ferenc Általános Iskola</t>
  </si>
  <si>
    <t>2. a. sz. melléklet</t>
  </si>
  <si>
    <t>EGT Norvég Alap</t>
  </si>
  <si>
    <t>Szolgáltató Önkormányzat fejlesztése</t>
  </si>
  <si>
    <t>Hátrányos Helyzetű Tanulók Arany János Tehetséggondozó Programon résztvevők  (középiskolai és szakiskolai program) (1-8.hó)</t>
  </si>
  <si>
    <t>Hátrányos Helyzetű Tanulók Arany János Tehetséggondozó Programon résztvevők  (középiskolai és szakiskolai program) (9-12. hó)</t>
  </si>
  <si>
    <t>Egészségügyi szakmai program végrehajtása</t>
  </si>
  <si>
    <t>Nem magyar nyelven folyó nevelés és oktatás, valamint a roma kisebbségi oktatás óvodában (1-8.hó)</t>
  </si>
  <si>
    <t>Nem magyar nyelven folyó nevelés és oktatás, valamint a roma kisebbségi oktatás óvodában (9-12.hó)</t>
  </si>
  <si>
    <t>Kodály Zoltán Ének- Zenei Általános Iskola és Tallinn Alapfokú Művészetoktatási Intézmény</t>
  </si>
  <si>
    <t>Iskolai oktatás 1-2. évfolyam</t>
  </si>
  <si>
    <t>Iskolai oktatás 3. évfolyam</t>
  </si>
  <si>
    <t>Iskolai oktatás 4. évfolyam</t>
  </si>
  <si>
    <t>Iskolai oktatás 5-6. évfolyam</t>
  </si>
  <si>
    <t>Iskolai oktatás 7-8. évfolyam</t>
  </si>
  <si>
    <t>Iskolai oktatás 7. évfolyam</t>
  </si>
  <si>
    <t>Iskolai oktatás 8. évfolyam</t>
  </si>
  <si>
    <t>Általános iskolai napközis foglalkozás 5-8. évfolyam (1-8. hóra)</t>
  </si>
  <si>
    <t>Iskolaotthonos oktatás általános iskola 1-2. évfolyamán</t>
  </si>
  <si>
    <r>
      <t>Az egyes fenntartási tevékenységekből -gallyazás, fakivágás, virágosítás, cserje és sövényfenntartás- ill. a zöldterületeken található zöldhulladék elszállítása, összességében 1780 m</t>
    </r>
    <r>
      <rPr>
        <vertAlign val="superscript"/>
        <sz val="11"/>
        <rFont val="Times New Roman"/>
        <family val="1"/>
      </rPr>
      <t>3</t>
    </r>
    <r>
      <rPr>
        <sz val="11"/>
        <rFont val="Times New Roman"/>
        <family val="1"/>
      </rPr>
      <t xml:space="preserve"> .</t>
    </r>
  </si>
  <si>
    <r>
      <t>1105 m</t>
    </r>
    <r>
      <rPr>
        <vertAlign val="superscript"/>
        <sz val="11"/>
        <rFont val="Times New Roman"/>
        <family val="1"/>
      </rPr>
      <t>2</t>
    </r>
    <r>
      <rPr>
        <sz val="11"/>
        <rFont val="Times New Roman"/>
        <family val="1"/>
      </rPr>
      <t xml:space="preserve"> fűkaszálás 18x, műtrágyázás 4x , gyepszellőztetés 2x, 270 m</t>
    </r>
    <r>
      <rPr>
        <vertAlign val="superscript"/>
        <sz val="11"/>
        <rFont val="Times New Roman"/>
        <family val="1"/>
      </rPr>
      <t>2</t>
    </r>
    <r>
      <rPr>
        <sz val="11"/>
        <rFont val="Times New Roman"/>
        <family val="1"/>
      </rPr>
      <t xml:space="preserve"> virágágy előkészítés, ültetés 2x, gondozás 12x, tápanyagutánpótlás 15x, 86 m</t>
    </r>
    <r>
      <rPr>
        <vertAlign val="superscript"/>
        <sz val="11"/>
        <rFont val="Times New Roman"/>
        <family val="1"/>
      </rPr>
      <t>2</t>
    </r>
    <r>
      <rPr>
        <sz val="11"/>
        <rFont val="Times New Roman"/>
        <family val="1"/>
      </rPr>
      <t xml:space="preserve"> évelőágy fenntartás 10x, 421 m</t>
    </r>
    <r>
      <rPr>
        <vertAlign val="superscript"/>
        <sz val="11"/>
        <rFont val="Times New Roman"/>
        <family val="1"/>
      </rPr>
      <t>2</t>
    </r>
    <r>
      <rPr>
        <sz val="11"/>
        <rFont val="Times New Roman"/>
        <family val="1"/>
      </rPr>
      <t xml:space="preserve"> cserjeágy takarítás 4x, kapálás 2x, metszés 1x, 76 db sor és parkfa ápolás 5x.</t>
    </r>
  </si>
  <si>
    <r>
      <t>Lefolyástalan területek vízmentesítése szivattyúzással (250 üó/év), illetve szippantással (100 m</t>
    </r>
    <r>
      <rPr>
        <vertAlign val="superscript"/>
        <sz val="11"/>
        <rFont val="Times New Roman"/>
        <family val="1"/>
      </rPr>
      <t>3</t>
    </r>
    <r>
      <rPr>
        <sz val="11"/>
        <rFont val="Times New Roman"/>
        <family val="1"/>
      </rPr>
      <t xml:space="preserve">/év), a város egyes területei csapadékvíz, illetve belvíz általi elöntésének megakadályozása. </t>
    </r>
  </si>
  <si>
    <t>A "Munkalehetőség a Jövőért" Szolnok Nonprofit Kft. működési költségeinek önkormányzat által biztosított támogatása.</t>
  </si>
  <si>
    <t>A Jászkun Volán ZRt-vel megkötött közszolgáltatási szerződés alapján a helyi tömegközlekedés fenntartásához az önkormányzat által biztosított támogatás.</t>
  </si>
  <si>
    <t>A 287/2007. (XII.13.) sz. közgyűlési határozat szerinti teljes közigazgatási területre kiterjedő rendezési terv felülvizsgálat tervezési díja és adminisztratív költségei.</t>
  </si>
  <si>
    <t>Egyéb saját bevétel</t>
  </si>
  <si>
    <t xml:space="preserve">ÁFA-bevételek, -visszatérülések </t>
  </si>
  <si>
    <t xml:space="preserve">Hozam- és kamatbevételek összesen </t>
  </si>
  <si>
    <t xml:space="preserve">Tárgyi eszközök, immateriális javak értékesítése </t>
  </si>
  <si>
    <t xml:space="preserve">Pénzügyi befektetések bevételei </t>
  </si>
  <si>
    <t>Kamatbevételek</t>
  </si>
  <si>
    <t>Bírság</t>
  </si>
  <si>
    <t>Iskolai gyakorlati oktatás  a szakiskola  9-10. évf.(9-12. hó)</t>
  </si>
  <si>
    <t>Iskolai gyakorlati oktatás szakközépiskola 9-10. évf.(9-12.hó)</t>
  </si>
  <si>
    <t>Az alapítvány működési költségeit fedezi 2009. évre, valamint a kutyamegfigyelő üzemeltetését is biztosítja.</t>
  </si>
  <si>
    <t>Az Alcsi Holt-Tiszáért Közalapítvány támogatása</t>
  </si>
  <si>
    <t xml:space="preserve">Önkormányzat és a Rendőrség között létrejött megállapodásban megfogalmazott feladatok végrehajtása. </t>
  </si>
  <si>
    <t>Szociális igazgatási feldatok ellátásához szükséges szakértői vizsgálat költsége a 188/1999. (XII.16.) Korm. rendelet alapján.</t>
  </si>
  <si>
    <t>Szolnokiak egészségéért prevenciós célú pénzalap.</t>
  </si>
  <si>
    <t>HPV elleni védőoltás biztosítása.</t>
  </si>
</sst>
</file>

<file path=xl/styles.xml><?xml version="1.0" encoding="utf-8"?>
<styleSheet xmlns="http://schemas.openxmlformats.org/spreadsheetml/2006/main">
  <numFmts count="65">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
    <numFmt numFmtId="165" formatCode="#,##0.0"/>
    <numFmt numFmtId="166" formatCode="#,###.00"/>
    <numFmt numFmtId="167" formatCode="#,##0_ ;[Red]\-#,##0\ "/>
    <numFmt numFmtId="168" formatCode="_-* #,##0\ _F_t_-;\-* #,##0\ _F_t_-;_-* &quot;-&quot;??\ _F_t_-;_-@_-"/>
    <numFmt numFmtId="169" formatCode="#,###.0"/>
    <numFmt numFmtId="170" formatCode="#,###.000"/>
    <numFmt numFmtId="171" formatCode="0.0"/>
    <numFmt numFmtId="172" formatCode="#,##0.000"/>
    <numFmt numFmtId="173" formatCode="#,##0\ &quot;Ft&quot;"/>
    <numFmt numFmtId="174" formatCode="#,##0.0000"/>
    <numFmt numFmtId="175" formatCode="&quot;Igen&quot;;&quot;Igen&quot;;&quot;Nem&quot;"/>
    <numFmt numFmtId="176" formatCode="&quot;Igaz&quot;;&quot;Igaz&quot;;&quot;Hamis&quot;"/>
    <numFmt numFmtId="177" formatCode="&quot;Be&quot;;&quot;Be&quot;;&quot;Ki&quot;"/>
    <numFmt numFmtId="178" formatCode="#,##0_ ;\-#,##0\ "/>
    <numFmt numFmtId="179" formatCode="[$-40E]yyyy\.\ mmmm\ d\."/>
    <numFmt numFmtId="180" formatCode="_-* #,##0.0\ _F_t_-;\-* #,##0.0\ _F_t_-;_-* &quot;-&quot;??\ _F_t_-;_-@_-"/>
    <numFmt numFmtId="181" formatCode="0.000000%"/>
    <numFmt numFmtId="182" formatCode="0.0000%"/>
    <numFmt numFmtId="183" formatCode="mm/dd"/>
    <numFmt numFmtId="184" formatCode="yyyy/mm/dd;@"/>
    <numFmt numFmtId="185" formatCode="[$-40E]mmm/\ d\.;@"/>
    <numFmt numFmtId="186" formatCode="mmm/\ d\."/>
    <numFmt numFmtId="187" formatCode="mmm/\ d/"/>
    <numFmt numFmtId="188" formatCode="0.000"/>
    <numFmt numFmtId="189" formatCode="0.0000"/>
    <numFmt numFmtId="190" formatCode="0.000000"/>
    <numFmt numFmtId="191" formatCode="#,##0.000000"/>
    <numFmt numFmtId="192" formatCode="0.000%"/>
    <numFmt numFmtId="193" formatCode="#,##0.00000"/>
    <numFmt numFmtId="194" formatCode="#,##0.0000000"/>
    <numFmt numFmtId="195" formatCode="#,##0.00000000"/>
    <numFmt numFmtId="196" formatCode="m\.\ d\."/>
    <numFmt numFmtId="197" formatCode="0.00000000%"/>
    <numFmt numFmtId="198" formatCode="yyyy/\ mmm/\ d\."/>
    <numFmt numFmtId="199" formatCode="m\.\ d\.;@"/>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mmm/yyyy"/>
    <numFmt numFmtId="209" formatCode="0.0%"/>
    <numFmt numFmtId="210" formatCode="0.00000000"/>
    <numFmt numFmtId="211" formatCode="0.0000000"/>
    <numFmt numFmtId="212" formatCode="0.00000"/>
    <numFmt numFmtId="213" formatCode="yyyy/\ m/\ d\.;@"/>
    <numFmt numFmtId="214" formatCode="[$-40E]mmmm\ d\.;@"/>
    <numFmt numFmtId="215" formatCode="yyyy\-mm\-dd;@"/>
    <numFmt numFmtId="216" formatCode="#,##0.00\ [$€-1];[Red]\-#,##0.00\ [$€-1]"/>
    <numFmt numFmtId="217" formatCode="yyyy\ mm\ dd;@"/>
    <numFmt numFmtId="218" formatCode="0.00000%"/>
    <numFmt numFmtId="219" formatCode="_-* #,##0.000\ _F_t_-;\-* #,##0.000\ _F_t_-;_-* &quot;-&quot;??\ _F_t_-;_-@_-"/>
    <numFmt numFmtId="220" formatCode="#,###.0000"/>
  </numFmts>
  <fonts count="86">
    <font>
      <sz val="10"/>
      <name val="Arial"/>
      <family val="0"/>
    </font>
    <font>
      <u val="single"/>
      <sz val="10"/>
      <color indexed="12"/>
      <name val="Arial CE"/>
      <family val="0"/>
    </font>
    <font>
      <u val="single"/>
      <sz val="10"/>
      <color indexed="36"/>
      <name val="Arial CE"/>
      <family val="0"/>
    </font>
    <font>
      <sz val="12"/>
      <name val="Times New Roman CE"/>
      <family val="0"/>
    </font>
    <font>
      <b/>
      <sz val="10"/>
      <name val="Times New Roman"/>
      <family val="1"/>
    </font>
    <font>
      <sz val="10"/>
      <name val="Times New Roman"/>
      <family val="1"/>
    </font>
    <font>
      <i/>
      <sz val="10"/>
      <name val="Times New Roman"/>
      <family val="1"/>
    </font>
    <font>
      <sz val="8"/>
      <name val="Times New Roman"/>
      <family val="1"/>
    </font>
    <font>
      <sz val="10"/>
      <name val="Arial CE"/>
      <family val="0"/>
    </font>
    <font>
      <b/>
      <sz val="11"/>
      <name val="Times New Roman"/>
      <family val="1"/>
    </font>
    <font>
      <sz val="9"/>
      <name val="Times New Roman"/>
      <family val="1"/>
    </font>
    <font>
      <sz val="11"/>
      <name val="Times New Roman"/>
      <family val="1"/>
    </font>
    <font>
      <b/>
      <sz val="10"/>
      <name val="Times New Roman CE"/>
      <family val="1"/>
    </font>
    <font>
      <sz val="8"/>
      <name val="Arial"/>
      <family val="0"/>
    </font>
    <font>
      <b/>
      <sz val="8"/>
      <name val="Times New Roman CE"/>
      <family val="1"/>
    </font>
    <font>
      <sz val="10"/>
      <name val="Times New Roman CE"/>
      <family val="1"/>
    </font>
    <font>
      <b/>
      <sz val="9"/>
      <name val="Times New Roman CE"/>
      <family val="1"/>
    </font>
    <font>
      <sz val="9"/>
      <name val="Times New Roman CE"/>
      <family val="1"/>
    </font>
    <font>
      <b/>
      <sz val="12"/>
      <name val="Times New Roman CE"/>
      <family val="1"/>
    </font>
    <font>
      <sz val="12"/>
      <name val="Times New Roman"/>
      <family val="1"/>
    </font>
    <font>
      <b/>
      <sz val="11"/>
      <name val="Times New Roman CE"/>
      <family val="1"/>
    </font>
    <font>
      <sz val="8"/>
      <name val="Times New Roman CE"/>
      <family val="1"/>
    </font>
    <font>
      <i/>
      <sz val="11"/>
      <name val="Times New Roman"/>
      <family val="1"/>
    </font>
    <font>
      <b/>
      <sz val="12"/>
      <name val="Times New Roman"/>
      <family val="1"/>
    </font>
    <font>
      <sz val="11"/>
      <name val="Times New Roman CE"/>
      <family val="0"/>
    </font>
    <font>
      <sz val="11"/>
      <name val="Arial"/>
      <family val="0"/>
    </font>
    <font>
      <b/>
      <u val="single"/>
      <sz val="11"/>
      <name val="Times New Roman"/>
      <family val="1"/>
    </font>
    <font>
      <sz val="11"/>
      <color indexed="12"/>
      <name val="Arial"/>
      <family val="0"/>
    </font>
    <font>
      <i/>
      <sz val="12"/>
      <name val="Times New Roman CE"/>
      <family val="0"/>
    </font>
    <font>
      <sz val="16"/>
      <name val="Times New Roman CE"/>
      <family val="1"/>
    </font>
    <font>
      <b/>
      <sz val="16"/>
      <name val="Times New Roman CE"/>
      <family val="1"/>
    </font>
    <font>
      <sz val="14"/>
      <name val="Times New Roman CE"/>
      <family val="1"/>
    </font>
    <font>
      <b/>
      <i/>
      <sz val="11"/>
      <name val="Times New Roman"/>
      <family val="1"/>
    </font>
    <font>
      <b/>
      <sz val="14"/>
      <name val="Times New Roman"/>
      <family val="1"/>
    </font>
    <font>
      <b/>
      <sz val="11"/>
      <name val="Times New Roman "/>
      <family val="0"/>
    </font>
    <font>
      <sz val="12"/>
      <name val="Times New Roman "/>
      <family val="0"/>
    </font>
    <font>
      <sz val="11"/>
      <name val="Times New Roman "/>
      <family val="0"/>
    </font>
    <font>
      <i/>
      <sz val="10"/>
      <name val="Times New Roman CE"/>
      <family val="0"/>
    </font>
    <font>
      <sz val="11"/>
      <color indexed="8"/>
      <name val="Times New Roman"/>
      <family val="2"/>
    </font>
    <font>
      <sz val="11"/>
      <color indexed="9"/>
      <name val="Times New Roman"/>
      <family val="2"/>
    </font>
    <font>
      <sz val="11"/>
      <color indexed="62"/>
      <name val="Times New Roman"/>
      <family val="2"/>
    </font>
    <font>
      <b/>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b/>
      <sz val="11"/>
      <color indexed="9"/>
      <name val="Times New Roman"/>
      <family val="2"/>
    </font>
    <font>
      <sz val="11"/>
      <color indexed="10"/>
      <name val="Times New Roman"/>
      <family val="2"/>
    </font>
    <font>
      <sz val="11"/>
      <color indexed="52"/>
      <name val="Times New Roman"/>
      <family val="2"/>
    </font>
    <font>
      <sz val="11"/>
      <color indexed="17"/>
      <name val="Times New Roman"/>
      <family val="2"/>
    </font>
    <font>
      <b/>
      <sz val="11"/>
      <color indexed="63"/>
      <name val="Times New Roman"/>
      <family val="2"/>
    </font>
    <font>
      <i/>
      <sz val="11"/>
      <color indexed="23"/>
      <name val="Times New Roman"/>
      <family val="2"/>
    </font>
    <font>
      <sz val="11"/>
      <color indexed="10"/>
      <name val="Calibri"/>
      <family val="2"/>
    </font>
    <font>
      <sz val="11"/>
      <color indexed="8"/>
      <name val="Calibri"/>
      <family val="2"/>
    </font>
    <font>
      <b/>
      <sz val="11"/>
      <color indexed="8"/>
      <name val="Times New Roman"/>
      <family val="2"/>
    </font>
    <font>
      <sz val="11"/>
      <color indexed="20"/>
      <name val="Times New Roman"/>
      <family val="2"/>
    </font>
    <font>
      <sz val="11"/>
      <color indexed="60"/>
      <name val="Times New Roman"/>
      <family val="2"/>
    </font>
    <font>
      <b/>
      <sz val="11"/>
      <color indexed="52"/>
      <name val="Times New Roman"/>
      <family val="2"/>
    </font>
    <font>
      <sz val="8"/>
      <name val="Calibri"/>
      <family val="2"/>
    </font>
    <font>
      <sz val="10"/>
      <color indexed="8"/>
      <name val="Times New Roman"/>
      <family val="1"/>
    </font>
    <font>
      <b/>
      <sz val="10"/>
      <color indexed="8"/>
      <name val="Times New Roman"/>
      <family val="1"/>
    </font>
    <font>
      <b/>
      <sz val="16"/>
      <name val="Times New Roman"/>
      <family val="1"/>
    </font>
    <font>
      <b/>
      <sz val="18"/>
      <name val="Times New Roman"/>
      <family val="1"/>
    </font>
    <font>
      <b/>
      <u val="single"/>
      <sz val="12"/>
      <name val="Times New Roman CE"/>
      <family val="1"/>
    </font>
    <font>
      <b/>
      <sz val="9"/>
      <name val="Times New Roman"/>
      <family val="1"/>
    </font>
    <font>
      <b/>
      <sz val="8"/>
      <name val="Times New Roman"/>
      <family val="1"/>
    </font>
    <font>
      <sz val="14"/>
      <name val="Times New Roman"/>
      <family val="1"/>
    </font>
    <font>
      <b/>
      <i/>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b/>
      <i/>
      <sz val="12"/>
      <name val="Times New Roman CE"/>
      <family val="0"/>
    </font>
    <font>
      <sz val="10"/>
      <name val="Helv"/>
      <family val="0"/>
    </font>
    <font>
      <b/>
      <i/>
      <sz val="12"/>
      <name val="Times New Roman"/>
      <family val="1"/>
    </font>
    <font>
      <b/>
      <sz val="7"/>
      <name val="Times New Roman CE"/>
      <family val="1"/>
    </font>
    <font>
      <vertAlign val="superscript"/>
      <sz val="11"/>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5"/>
        <bgColor indexed="64"/>
      </patternFill>
    </fill>
    <fill>
      <patternFill patternType="solid">
        <fgColor indexed="13"/>
        <bgColor indexed="64"/>
      </patternFill>
    </fill>
  </fills>
  <borders count="1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
      <left style="hair"/>
      <right style="thin"/>
      <top style="thin"/>
      <bottom style="thin"/>
    </border>
    <border>
      <left style="hair"/>
      <right style="thin"/>
      <top style="hair"/>
      <bottom style="hair"/>
    </border>
    <border>
      <left style="thin"/>
      <right style="hair"/>
      <top style="hair"/>
      <bottom style="hair"/>
    </border>
    <border>
      <left style="hair"/>
      <right style="hair"/>
      <top style="hair"/>
      <bottom>
        <color indexed="63"/>
      </bottom>
    </border>
    <border>
      <left style="hair"/>
      <right style="thin"/>
      <top style="hair"/>
      <bottom>
        <color indexed="63"/>
      </bottom>
    </border>
    <border>
      <left style="hair"/>
      <right style="hair"/>
      <top style="thin"/>
      <bottom style="thin"/>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hair"/>
      <right style="hair"/>
      <top style="thin"/>
      <bottom style="hair"/>
    </border>
    <border>
      <left style="hair"/>
      <right style="hair"/>
      <top style="hair"/>
      <bottom style="thin"/>
    </border>
    <border>
      <left>
        <color indexed="63"/>
      </left>
      <right>
        <color indexed="63"/>
      </right>
      <top style="thin"/>
      <bottom style="thin"/>
    </border>
    <border>
      <left style="thin"/>
      <right>
        <color indexed="63"/>
      </right>
      <top style="thin"/>
      <bottom style="thin"/>
    </border>
    <border>
      <left style="thin"/>
      <right style="hair"/>
      <top style="hair"/>
      <bottom>
        <color indexed="63"/>
      </bottom>
    </border>
    <border>
      <left style="thin"/>
      <right style="hair"/>
      <top style="thin"/>
      <bottom style="thin"/>
    </border>
    <border>
      <left>
        <color indexed="63"/>
      </left>
      <right style="thin"/>
      <top>
        <color indexed="63"/>
      </top>
      <bottom>
        <color indexed="63"/>
      </bottom>
    </border>
    <border>
      <left style="hair"/>
      <right style="thin"/>
      <top>
        <color indexed="63"/>
      </top>
      <bottom>
        <color indexed="63"/>
      </bottom>
    </border>
    <border>
      <left style="hair"/>
      <right style="hair"/>
      <top>
        <color indexed="63"/>
      </top>
      <bottom style="hair"/>
    </border>
    <border>
      <left style="hair"/>
      <right style="thin"/>
      <top>
        <color indexed="63"/>
      </top>
      <bottom style="hair"/>
    </border>
    <border>
      <left style="hair"/>
      <right style="hair"/>
      <top>
        <color indexed="63"/>
      </top>
      <bottom>
        <color indexed="63"/>
      </bottom>
    </border>
    <border>
      <left>
        <color indexed="63"/>
      </left>
      <right style="hair"/>
      <top style="hair"/>
      <bottom style="hair"/>
    </border>
    <border>
      <left>
        <color indexed="63"/>
      </left>
      <right style="hair"/>
      <top style="thin"/>
      <bottom style="thin"/>
    </border>
    <border>
      <left>
        <color indexed="63"/>
      </left>
      <right style="hair"/>
      <top>
        <color indexed="63"/>
      </top>
      <bottom style="hair"/>
    </border>
    <border>
      <left>
        <color indexed="63"/>
      </left>
      <right style="hair"/>
      <top>
        <color indexed="63"/>
      </top>
      <bottom>
        <color indexed="63"/>
      </bottom>
    </border>
    <border>
      <left style="hair"/>
      <right style="thin"/>
      <top style="thin"/>
      <bottom>
        <color indexed="63"/>
      </bottom>
    </border>
    <border>
      <left>
        <color indexed="63"/>
      </left>
      <right>
        <color indexed="63"/>
      </right>
      <top>
        <color indexed="63"/>
      </top>
      <bottom style="thin"/>
    </border>
    <border>
      <left style="thin"/>
      <right style="hair"/>
      <top>
        <color indexed="63"/>
      </top>
      <bottom style="thin"/>
    </border>
    <border>
      <left style="thin"/>
      <right style="hair"/>
      <top style="thin"/>
      <bottom>
        <color indexed="63"/>
      </bottom>
    </border>
    <border>
      <left style="thin"/>
      <right style="hair"/>
      <top>
        <color indexed="63"/>
      </top>
      <bottom style="hair"/>
    </border>
    <border>
      <left style="hair"/>
      <right style="thin"/>
      <top style="thin"/>
      <bottom style="hair"/>
    </border>
    <border>
      <left style="hair"/>
      <right style="hair"/>
      <top>
        <color indexed="63"/>
      </top>
      <bottom style="thin"/>
    </border>
    <border>
      <left style="hair"/>
      <right style="thin"/>
      <top>
        <color indexed="63"/>
      </top>
      <bottom style="thin"/>
    </border>
    <border>
      <left>
        <color indexed="63"/>
      </left>
      <right style="thin"/>
      <top style="thin"/>
      <bottom style="thin"/>
    </border>
    <border>
      <left>
        <color indexed="63"/>
      </left>
      <right style="hair"/>
      <top>
        <color indexed="63"/>
      </top>
      <bottom style="thin"/>
    </border>
    <border>
      <left>
        <color indexed="63"/>
      </left>
      <right style="thin"/>
      <top style="thin"/>
      <bottom>
        <color indexed="63"/>
      </bottom>
    </border>
    <border>
      <left style="thin"/>
      <right style="hair"/>
      <top style="thin"/>
      <bottom style="hair"/>
    </border>
    <border>
      <left style="thin"/>
      <right style="double"/>
      <top style="thin"/>
      <bottom style="thin"/>
    </border>
    <border>
      <left style="hair"/>
      <right style="hair"/>
      <top style="thin"/>
      <bottom>
        <color indexed="63"/>
      </bottom>
    </border>
    <border>
      <left style="thin"/>
      <right style="hair"/>
      <top style="hair"/>
      <bottom style="thin"/>
    </border>
    <border>
      <left style="hair"/>
      <right style="thin"/>
      <top style="hair"/>
      <bottom style="thin"/>
    </border>
    <border>
      <left>
        <color indexed="63"/>
      </left>
      <right style="hair"/>
      <top style="hair"/>
      <bottom style="thin"/>
    </border>
    <border>
      <left>
        <color indexed="63"/>
      </left>
      <right style="hair"/>
      <top style="hair"/>
      <bottom>
        <color indexed="63"/>
      </bottom>
    </border>
    <border>
      <left style="double"/>
      <right>
        <color indexed="63"/>
      </right>
      <top style="thin"/>
      <bottom style="thin"/>
    </border>
    <border>
      <left style="thin"/>
      <right style="thin"/>
      <top style="thin"/>
      <bottom>
        <color indexed="63"/>
      </bottom>
    </border>
    <border>
      <left style="thin"/>
      <right style="thin"/>
      <top>
        <color indexed="63"/>
      </top>
      <bottom style="thin"/>
    </border>
    <border>
      <left/>
      <right style="hair"/>
      <top style="hair"/>
      <bottom style="thin"/>
    </border>
    <border>
      <left style="hair"/>
      <right/>
      <top style="hair"/>
      <bottom style="thin"/>
    </border>
    <border>
      <left/>
      <right style="hair"/>
      <top style="thin"/>
      <bottom style="thin"/>
    </border>
    <border>
      <left style="hair"/>
      <right/>
      <top style="thin"/>
      <bottom style="thin"/>
    </border>
    <border>
      <left style="thin"/>
      <right style="hair"/>
      <top/>
      <bottom style="hair"/>
    </border>
    <border>
      <left style="hair"/>
      <right style="hair"/>
      <top/>
      <bottom style="hair"/>
    </border>
    <border>
      <left style="hair"/>
      <right style="thin"/>
      <top/>
      <bottom style="hair"/>
    </border>
    <border>
      <left/>
      <right style="hair"/>
      <top/>
      <bottom style="hair"/>
    </border>
    <border>
      <left style="hair"/>
      <right/>
      <top/>
      <bottom style="hair"/>
    </border>
    <border>
      <left/>
      <right style="hair"/>
      <top style="hair"/>
      <bottom style="hair"/>
    </border>
    <border>
      <left style="hair"/>
      <right/>
      <top style="hair"/>
      <bottom style="hair"/>
    </border>
    <border>
      <left style="thin"/>
      <right style="hair"/>
      <top style="hair"/>
      <bottom/>
    </border>
    <border>
      <left style="hair"/>
      <right style="hair"/>
      <top style="hair"/>
      <bottom/>
    </border>
    <border>
      <left style="hair"/>
      <right style="thin"/>
      <top style="hair"/>
      <bottom/>
    </border>
    <border>
      <left/>
      <right style="hair"/>
      <top style="hair"/>
      <bottom/>
    </border>
    <border>
      <left style="hair"/>
      <right/>
      <top style="hair"/>
      <bottom/>
    </border>
    <border>
      <left style="thin"/>
      <right style="hair"/>
      <top>
        <color indexed="63"/>
      </top>
      <bottom>
        <color indexed="63"/>
      </bottom>
    </border>
    <border>
      <left/>
      <right style="hair"/>
      <top>
        <color indexed="63"/>
      </top>
      <bottom>
        <color indexed="63"/>
      </bottom>
    </border>
    <border>
      <left style="hair"/>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style="hair"/>
      <right>
        <color indexed="63"/>
      </right>
      <top style="hair"/>
      <bottom style="hair"/>
    </border>
    <border>
      <left style="thin"/>
      <right>
        <color indexed="63"/>
      </right>
      <top style="hair"/>
      <bottom style="hair"/>
    </border>
    <border>
      <left style="thin"/>
      <right>
        <color indexed="63"/>
      </right>
      <top style="hair"/>
      <bottom>
        <color indexed="63"/>
      </bottom>
    </border>
    <border>
      <left style="thin"/>
      <right>
        <color indexed="63"/>
      </right>
      <top>
        <color indexed="63"/>
      </top>
      <bottom style="hair"/>
    </border>
    <border>
      <left style="thin"/>
      <right>
        <color indexed="63"/>
      </right>
      <top style="thin"/>
      <bottom style="hair"/>
    </border>
    <border>
      <left style="thin"/>
      <right>
        <color indexed="63"/>
      </right>
      <top style="hair"/>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hair"/>
      <right>
        <color indexed="63"/>
      </right>
      <top>
        <color indexed="63"/>
      </top>
      <bottom style="thin"/>
    </border>
    <border>
      <left style="hair"/>
      <right>
        <color indexed="63"/>
      </right>
      <top style="hair"/>
      <bottom style="thin"/>
    </border>
    <border>
      <left style="hair"/>
      <right>
        <color indexed="63"/>
      </right>
      <top style="thin"/>
      <bottom style="thin"/>
    </border>
    <border diagonalUp="1" diagonalDown="1">
      <left style="thin"/>
      <right style="thin"/>
      <top style="thin"/>
      <bottom style="thin"/>
      <diagonal style="thin"/>
    </border>
    <border>
      <left style="thin"/>
      <right style="thin"/>
      <top/>
      <bottom style="hair"/>
    </border>
    <border>
      <left style="thin"/>
      <right style="thin"/>
      <top style="hair"/>
      <bottom style="hair"/>
    </border>
    <border>
      <left style="thin"/>
      <right style="thin"/>
      <top style="hair"/>
      <bottom/>
    </border>
    <border>
      <left style="hair"/>
      <right>
        <color indexed="63"/>
      </right>
      <top style="hair"/>
      <bottom>
        <color indexed="63"/>
      </bottom>
    </border>
    <border>
      <left style="hair"/>
      <right>
        <color indexed="63"/>
      </right>
      <top>
        <color indexed="63"/>
      </top>
      <bottom>
        <color indexed="63"/>
      </bottom>
    </border>
    <border>
      <left>
        <color indexed="63"/>
      </left>
      <right>
        <color indexed="63"/>
      </right>
      <top style="thin"/>
      <bottom style="hair"/>
    </border>
    <border>
      <left style="hair"/>
      <right>
        <color indexed="63"/>
      </right>
      <top style="thin"/>
      <bottom style="hair"/>
    </border>
    <border>
      <left>
        <color indexed="63"/>
      </left>
      <right>
        <color indexed="63"/>
      </right>
      <top style="hair"/>
      <bottom style="thin"/>
    </border>
    <border>
      <left>
        <color indexed="63"/>
      </left>
      <right>
        <color indexed="63"/>
      </right>
      <top style="hair"/>
      <bottom style="hair"/>
    </border>
    <border>
      <left>
        <color indexed="63"/>
      </left>
      <right style="hair"/>
      <top style="thin"/>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style="thin"/>
      <bottom>
        <color indexed="63"/>
      </bottom>
    </border>
    <border>
      <left>
        <color indexed="63"/>
      </left>
      <right style="hair"/>
      <top style="thin"/>
      <bottom>
        <color indexed="63"/>
      </bottom>
    </border>
    <border>
      <left/>
      <right/>
      <top/>
      <bottom style="thin"/>
    </border>
    <border>
      <left/>
      <right style="hair"/>
      <top style="thin"/>
      <bottom style="hair"/>
    </border>
    <border>
      <left style="hair"/>
      <right/>
      <top style="thin"/>
      <bottom style="hair"/>
    </border>
    <border>
      <left style="thin"/>
      <right style="thin"/>
      <top style="thin"/>
      <bottom style="hair"/>
    </border>
    <border>
      <left style="thin"/>
      <right style="thin"/>
      <top style="hair"/>
      <bottom style="thin"/>
    </border>
  </borders>
  <cellStyleXfs count="14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2"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5" borderId="0" applyNumberFormat="0" applyBorder="0" applyAlignment="0" applyProtection="0"/>
    <xf numFmtId="0" fontId="52" fillId="8" borderId="0" applyNumberFormat="0" applyBorder="0" applyAlignment="0" applyProtection="0"/>
    <xf numFmtId="0" fontId="52"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67" fillId="12"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3" borderId="0" applyNumberFormat="0" applyBorder="0" applyAlignment="0" applyProtection="0"/>
    <xf numFmtId="0" fontId="67" fillId="14" borderId="0" applyNumberFormat="0" applyBorder="0" applyAlignment="0" applyProtection="0"/>
    <xf numFmtId="0" fontId="67" fillId="19" borderId="0" applyNumberFormat="0" applyBorder="0" applyAlignment="0" applyProtection="0"/>
    <xf numFmtId="0" fontId="68" fillId="3" borderId="0" applyNumberFormat="0" applyBorder="0" applyAlignment="0" applyProtection="0"/>
    <xf numFmtId="0" fontId="40" fillId="7" borderId="1" applyNumberFormat="0" applyAlignment="0" applyProtection="0"/>
    <xf numFmtId="0" fontId="69" fillId="20" borderId="1" applyNumberFormat="0" applyAlignment="0" applyProtection="0"/>
    <xf numFmtId="0" fontId="70" fillId="21" borderId="2" applyNumberFormat="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21" borderId="2" applyNumberFormat="0" applyAlignment="0" applyProtection="0"/>
    <xf numFmtId="0" fontId="7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6" fillId="0" borderId="0" applyNumberFormat="0" applyFill="0" applyBorder="0" applyAlignment="0" applyProtection="0"/>
    <xf numFmtId="0" fontId="72" fillId="4"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1" fillId="0" borderId="0" applyNumberFormat="0" applyFill="0" applyBorder="0" applyAlignment="0" applyProtection="0"/>
    <xf numFmtId="0" fontId="47" fillId="0" borderId="6" applyNumberFormat="0" applyFill="0" applyAlignment="0" applyProtection="0"/>
    <xf numFmtId="0" fontId="76" fillId="7" borderId="1" applyNumberFormat="0" applyAlignment="0" applyProtection="0"/>
    <xf numFmtId="0" fontId="0" fillId="22" borderId="7" applyNumberFormat="0" applyFont="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8" fillId="4" borderId="0" applyNumberFormat="0" applyBorder="0" applyAlignment="0" applyProtection="0"/>
    <xf numFmtId="0" fontId="49" fillId="20" borderId="8" applyNumberFormat="0" applyAlignment="0" applyProtection="0"/>
    <xf numFmtId="0" fontId="77" fillId="0" borderId="6" applyNumberFormat="0" applyFill="0" applyAlignment="0" applyProtection="0"/>
    <xf numFmtId="0" fontId="50" fillId="0" borderId="0" applyNumberFormat="0" applyFill="0" applyBorder="0" applyAlignment="0" applyProtection="0"/>
    <xf numFmtId="0" fontId="2" fillId="0" borderId="0" applyNumberFormat="0" applyFill="0" applyBorder="0" applyAlignment="0" applyProtection="0"/>
    <xf numFmtId="0" fontId="78" fillId="23" borderId="0" applyNumberFormat="0" applyBorder="0" applyAlignment="0" applyProtection="0"/>
    <xf numFmtId="0" fontId="5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19" fillId="0" borderId="0">
      <alignment/>
      <protection/>
    </xf>
    <xf numFmtId="0" fontId="3" fillId="0" borderId="0">
      <alignment/>
      <protection/>
    </xf>
    <xf numFmtId="0" fontId="8" fillId="0" borderId="0">
      <alignment/>
      <protection/>
    </xf>
    <xf numFmtId="0" fontId="8" fillId="0" borderId="0">
      <alignment/>
      <protection/>
    </xf>
    <xf numFmtId="0" fontId="19" fillId="0" borderId="0">
      <alignment/>
      <protection/>
    </xf>
    <xf numFmtId="0" fontId="19" fillId="0" borderId="0">
      <alignment/>
      <protection/>
    </xf>
    <xf numFmtId="0" fontId="8" fillId="0" borderId="0">
      <alignment/>
      <protection/>
    </xf>
    <xf numFmtId="0" fontId="3" fillId="0" borderId="0">
      <alignment/>
      <protection/>
    </xf>
    <xf numFmtId="0" fontId="0" fillId="0" borderId="0">
      <alignment/>
      <protection/>
    </xf>
    <xf numFmtId="0" fontId="0" fillId="0" borderId="0">
      <alignment/>
      <protection/>
    </xf>
    <xf numFmtId="0" fontId="82" fillId="0" borderId="0">
      <alignment/>
      <protection/>
    </xf>
    <xf numFmtId="0" fontId="19" fillId="0" borderId="0">
      <alignment/>
      <protection/>
    </xf>
    <xf numFmtId="0" fontId="3" fillId="0" borderId="0">
      <alignment/>
      <protection/>
    </xf>
    <xf numFmtId="0" fontId="19" fillId="0" borderId="0">
      <alignment/>
      <protection/>
    </xf>
    <xf numFmtId="0" fontId="3" fillId="0" borderId="0">
      <alignment/>
      <protection/>
    </xf>
    <xf numFmtId="0" fontId="8"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3" fillId="0" borderId="0">
      <alignment/>
      <protection/>
    </xf>
    <xf numFmtId="0" fontId="0" fillId="0" borderId="0">
      <alignment/>
      <protection/>
    </xf>
    <xf numFmtId="0" fontId="0" fillId="0" borderId="0">
      <alignment/>
      <protection/>
    </xf>
    <xf numFmtId="0" fontId="19"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5" fillId="0" borderId="0">
      <alignment/>
      <protection/>
    </xf>
    <xf numFmtId="0" fontId="8" fillId="0" borderId="0">
      <alignment/>
      <protection/>
    </xf>
    <xf numFmtId="0" fontId="3" fillId="0" borderId="0">
      <alignment/>
      <protection/>
    </xf>
    <xf numFmtId="0" fontId="3" fillId="0" borderId="0">
      <alignment/>
      <protection/>
    </xf>
    <xf numFmtId="0" fontId="0" fillId="0" borderId="0">
      <alignment/>
      <protection/>
    </xf>
    <xf numFmtId="0" fontId="0" fillId="22" borderId="7" applyNumberFormat="0" applyFont="0" applyAlignment="0" applyProtection="0"/>
    <xf numFmtId="0" fontId="79" fillId="20" borderId="8" applyNumberFormat="0" applyAlignment="0" applyProtection="0"/>
    <xf numFmtId="0" fontId="53"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 borderId="0" applyNumberFormat="0" applyBorder="0" applyAlignment="0" applyProtection="0"/>
    <xf numFmtId="0" fontId="55" fillId="23" borderId="0" applyNumberFormat="0" applyBorder="0" applyAlignment="0" applyProtection="0"/>
    <xf numFmtId="0" fontId="56" fillId="20" borderId="1"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80" fillId="0" borderId="9" applyNumberFormat="0" applyFill="0" applyAlignment="0" applyProtection="0"/>
    <xf numFmtId="0" fontId="51" fillId="0" borderId="0" applyNumberFormat="0" applyFill="0" applyBorder="0" applyAlignment="0" applyProtection="0"/>
  </cellStyleXfs>
  <cellXfs count="1981">
    <xf numFmtId="0" fontId="0" fillId="0" borderId="0" xfId="0" applyAlignment="1">
      <alignment/>
    </xf>
    <xf numFmtId="164" fontId="18" fillId="0" borderId="0" xfId="107" applyNumberFormat="1" applyFont="1" applyAlignment="1">
      <alignment horizontal="center" vertical="center" wrapText="1"/>
      <protection/>
    </xf>
    <xf numFmtId="164" fontId="11" fillId="0" borderId="10" xfId="105" applyNumberFormat="1" applyFont="1" applyFill="1" applyBorder="1" applyAlignment="1">
      <alignment vertical="center"/>
      <protection/>
    </xf>
    <xf numFmtId="164" fontId="3" fillId="0" borderId="0" xfId="107" applyNumberFormat="1" applyFont="1" applyAlignment="1">
      <alignment horizontal="center" vertical="center" wrapText="1"/>
      <protection/>
    </xf>
    <xf numFmtId="164" fontId="3" fillId="0" borderId="0" xfId="107" applyNumberFormat="1" applyFont="1" applyAlignment="1">
      <alignment vertical="center" wrapText="1"/>
      <protection/>
    </xf>
    <xf numFmtId="164" fontId="18" fillId="0" borderId="0" xfId="107" applyNumberFormat="1" applyFont="1" applyFill="1" applyAlignment="1">
      <alignment horizontal="center" vertical="center" wrapText="1"/>
      <protection/>
    </xf>
    <xf numFmtId="164" fontId="3" fillId="0" borderId="0" xfId="107" applyNumberFormat="1" applyFont="1" applyFill="1" applyAlignment="1">
      <alignment vertical="center" wrapText="1"/>
      <protection/>
    </xf>
    <xf numFmtId="164" fontId="3" fillId="0" borderId="0" xfId="107" applyNumberFormat="1" applyFont="1" applyFill="1" applyBorder="1" applyAlignment="1">
      <alignment vertical="center" wrapText="1"/>
      <protection/>
    </xf>
    <xf numFmtId="3" fontId="11" fillId="0" borderId="0" xfId="107" applyNumberFormat="1" applyFont="1" applyAlignment="1">
      <alignment horizontal="center" vertical="center"/>
      <protection/>
    </xf>
    <xf numFmtId="3" fontId="11" fillId="0" borderId="0" xfId="107" applyNumberFormat="1" applyFont="1" applyAlignment="1">
      <alignment vertical="center"/>
      <protection/>
    </xf>
    <xf numFmtId="3" fontId="11" fillId="0" borderId="0" xfId="107" applyNumberFormat="1" applyFont="1" applyAlignment="1">
      <alignment horizontal="right" vertical="center"/>
      <protection/>
    </xf>
    <xf numFmtId="3" fontId="9" fillId="0" borderId="0" xfId="107" applyNumberFormat="1" applyFont="1" applyAlignment="1">
      <alignment horizontal="centerContinuous" vertical="center"/>
      <protection/>
    </xf>
    <xf numFmtId="0" fontId="11" fillId="0" borderId="0" xfId="107" applyNumberFormat="1" applyFont="1" applyAlignment="1">
      <alignment vertical="center"/>
      <protection/>
    </xf>
    <xf numFmtId="3" fontId="11" fillId="0" borderId="0" xfId="105" applyNumberFormat="1" applyFont="1" applyFill="1" applyBorder="1" applyAlignment="1">
      <alignment vertical="center"/>
      <protection/>
    </xf>
    <xf numFmtId="3" fontId="11" fillId="0" borderId="0" xfId="105" applyNumberFormat="1" applyFont="1" applyFill="1" applyAlignment="1">
      <alignment vertical="center"/>
      <protection/>
    </xf>
    <xf numFmtId="3" fontId="9" fillId="0" borderId="0" xfId="105" applyNumberFormat="1" applyFont="1" applyFill="1" applyBorder="1" applyAlignment="1">
      <alignment vertical="center"/>
      <protection/>
    </xf>
    <xf numFmtId="3" fontId="11" fillId="0" borderId="0" xfId="105" applyNumberFormat="1" applyFont="1" applyFill="1" applyAlignment="1">
      <alignment horizontal="right" vertical="center"/>
      <protection/>
    </xf>
    <xf numFmtId="0" fontId="25" fillId="0" borderId="0" xfId="0" applyFont="1" applyFill="1" applyAlignment="1">
      <alignment/>
    </xf>
    <xf numFmtId="3" fontId="11" fillId="0" borderId="0" xfId="0" applyNumberFormat="1" applyFont="1" applyFill="1" applyBorder="1" applyAlignment="1">
      <alignment/>
    </xf>
    <xf numFmtId="3" fontId="11" fillId="0" borderId="0" xfId="0" applyNumberFormat="1" applyFont="1" applyFill="1" applyAlignment="1">
      <alignment/>
    </xf>
    <xf numFmtId="164" fontId="24" fillId="0" borderId="0" xfId="107" applyNumberFormat="1" applyFont="1" applyAlignment="1">
      <alignment horizontal="center" vertical="center" wrapText="1"/>
      <protection/>
    </xf>
    <xf numFmtId="164" fontId="24" fillId="0" borderId="0" xfId="107" applyNumberFormat="1" applyFont="1" applyAlignment="1">
      <alignment vertical="center" wrapText="1"/>
      <protection/>
    </xf>
    <xf numFmtId="164" fontId="20" fillId="0" borderId="0" xfId="107" applyNumberFormat="1" applyFont="1" applyAlignment="1">
      <alignment vertical="center"/>
      <protection/>
    </xf>
    <xf numFmtId="164" fontId="20" fillId="0" borderId="0" xfId="107" applyNumberFormat="1" applyFont="1" applyAlignment="1">
      <alignment horizontal="center" vertical="center"/>
      <protection/>
    </xf>
    <xf numFmtId="164" fontId="20" fillId="0" borderId="0" xfId="107" applyNumberFormat="1" applyFont="1" applyAlignment="1">
      <alignment vertical="center" wrapText="1"/>
      <protection/>
    </xf>
    <xf numFmtId="3" fontId="3" fillId="0" borderId="0" xfId="107" applyNumberFormat="1" applyFont="1" applyAlignment="1">
      <alignment vertical="center"/>
      <protection/>
    </xf>
    <xf numFmtId="3" fontId="18" fillId="0" borderId="0" xfId="107" applyNumberFormat="1" applyFont="1" applyAlignment="1">
      <alignment vertical="center"/>
      <protection/>
    </xf>
    <xf numFmtId="3" fontId="3" fillId="0" borderId="0" xfId="107" applyNumberFormat="1" applyFont="1" applyBorder="1" applyAlignment="1">
      <alignment vertical="center"/>
      <protection/>
    </xf>
    <xf numFmtId="3" fontId="23" fillId="0" borderId="0" xfId="105" applyNumberFormat="1" applyFont="1" applyFill="1" applyBorder="1" applyAlignment="1">
      <alignment vertical="center"/>
      <protection/>
    </xf>
    <xf numFmtId="3" fontId="18" fillId="0" borderId="0" xfId="107" applyNumberFormat="1" applyFont="1" applyBorder="1" applyAlignment="1">
      <alignment vertical="center"/>
      <protection/>
    </xf>
    <xf numFmtId="3" fontId="3" fillId="0" borderId="0" xfId="107" applyNumberFormat="1" applyFont="1" applyBorder="1" applyAlignment="1">
      <alignment vertical="center"/>
      <protection/>
    </xf>
    <xf numFmtId="3" fontId="28" fillId="0" borderId="0" xfId="107" applyNumberFormat="1" applyFont="1" applyBorder="1" applyAlignment="1">
      <alignment vertical="center"/>
      <protection/>
    </xf>
    <xf numFmtId="3" fontId="3" fillId="0" borderId="0" xfId="107" applyNumberFormat="1" applyFont="1" applyBorder="1" applyAlignment="1">
      <alignment vertical="center" wrapText="1"/>
      <protection/>
    </xf>
    <xf numFmtId="3" fontId="18" fillId="0" borderId="0" xfId="107" applyNumberFormat="1" applyFont="1" applyBorder="1" applyAlignment="1">
      <alignment vertical="center"/>
      <protection/>
    </xf>
    <xf numFmtId="3" fontId="19" fillId="0" borderId="0" xfId="105" applyNumberFormat="1" applyFont="1" applyFill="1" applyBorder="1" applyAlignment="1">
      <alignment vertical="center"/>
      <protection/>
    </xf>
    <xf numFmtId="164" fontId="9" fillId="0" borderId="0" xfId="131" applyNumberFormat="1" applyFont="1" applyAlignment="1">
      <alignment horizontal="center" vertical="center" wrapText="1"/>
      <protection/>
    </xf>
    <xf numFmtId="3" fontId="17" fillId="0" borderId="0" xfId="123" applyNumberFormat="1" applyFont="1" applyFill="1" applyAlignment="1">
      <alignment vertical="center"/>
      <protection/>
    </xf>
    <xf numFmtId="4" fontId="17" fillId="0" borderId="0" xfId="123" applyNumberFormat="1" applyFont="1" applyFill="1" applyAlignment="1">
      <alignment vertical="center"/>
      <protection/>
    </xf>
    <xf numFmtId="3" fontId="17" fillId="0" borderId="0" xfId="123" applyNumberFormat="1" applyFont="1" applyFill="1" applyAlignment="1">
      <alignment horizontal="right" vertical="center"/>
      <protection/>
    </xf>
    <xf numFmtId="164" fontId="9" fillId="0" borderId="10" xfId="131" applyNumberFormat="1" applyFont="1" applyBorder="1" applyAlignment="1">
      <alignment horizontal="center" vertical="center" wrapText="1"/>
      <protection/>
    </xf>
    <xf numFmtId="164" fontId="9" fillId="0" borderId="11" xfId="131" applyNumberFormat="1" applyFont="1" applyBorder="1" applyAlignment="1">
      <alignment vertical="center"/>
      <protection/>
    </xf>
    <xf numFmtId="164" fontId="9" fillId="0" borderId="0" xfId="131" applyNumberFormat="1" applyFont="1" applyAlignment="1">
      <alignment vertical="center"/>
      <protection/>
    </xf>
    <xf numFmtId="164" fontId="11" fillId="0" borderId="0" xfId="131" applyNumberFormat="1" applyFont="1" applyAlignment="1">
      <alignment vertical="center"/>
      <protection/>
    </xf>
    <xf numFmtId="164" fontId="9" fillId="0" borderId="0" xfId="131" applyNumberFormat="1" applyFont="1" applyAlignment="1">
      <alignment horizontal="center" vertical="center"/>
      <protection/>
    </xf>
    <xf numFmtId="164" fontId="11" fillId="0" borderId="10" xfId="131" applyNumberFormat="1" applyFont="1" applyBorder="1" applyAlignment="1">
      <alignment vertical="center" wrapText="1"/>
      <protection/>
    </xf>
    <xf numFmtId="166" fontId="11" fillId="0" borderId="10" xfId="131" applyNumberFormat="1" applyFont="1" applyBorder="1" applyAlignment="1">
      <alignment horizontal="right" vertical="center" wrapText="1"/>
      <protection/>
    </xf>
    <xf numFmtId="164" fontId="11" fillId="0" borderId="10" xfId="131" applyNumberFormat="1" applyFont="1" applyBorder="1" applyAlignment="1">
      <alignment vertical="center"/>
      <protection/>
    </xf>
    <xf numFmtId="166" fontId="11" fillId="0" borderId="10" xfId="131" applyNumberFormat="1" applyFont="1" applyBorder="1" applyAlignment="1">
      <alignment vertical="center"/>
      <protection/>
    </xf>
    <xf numFmtId="164" fontId="11" fillId="0" borderId="12" xfId="131" applyNumberFormat="1" applyFont="1" applyBorder="1" applyAlignment="1">
      <alignment vertical="center"/>
      <protection/>
    </xf>
    <xf numFmtId="164" fontId="24" fillId="0" borderId="13" xfId="131" applyNumberFormat="1" applyFont="1" applyFill="1" applyBorder="1" applyAlignment="1">
      <alignment horizontal="left" vertical="center"/>
      <protection/>
    </xf>
    <xf numFmtId="164" fontId="24" fillId="0" borderId="13" xfId="128" applyNumberFormat="1" applyFont="1" applyFill="1" applyBorder="1" applyAlignment="1">
      <alignment horizontal="left" vertical="center"/>
      <protection/>
    </xf>
    <xf numFmtId="164" fontId="11" fillId="0" borderId="13" xfId="131" applyNumberFormat="1" applyFont="1" applyBorder="1" applyAlignment="1">
      <alignment vertical="center" wrapText="1"/>
      <protection/>
    </xf>
    <xf numFmtId="164" fontId="11" fillId="0" borderId="14" xfId="131" applyNumberFormat="1" applyFont="1" applyBorder="1" applyAlignment="1">
      <alignment vertical="center" wrapText="1"/>
      <protection/>
    </xf>
    <xf numFmtId="164" fontId="11" fillId="0" borderId="15" xfId="131" applyNumberFormat="1" applyFont="1" applyBorder="1" applyAlignment="1">
      <alignment vertical="center"/>
      <protection/>
    </xf>
    <xf numFmtId="164" fontId="11" fillId="0" borderId="10" xfId="131" applyNumberFormat="1" applyFont="1" applyBorder="1" applyAlignment="1">
      <alignment horizontal="right" vertical="center" wrapText="1"/>
      <protection/>
    </xf>
    <xf numFmtId="164" fontId="9" fillId="0" borderId="16" xfId="131" applyNumberFormat="1" applyFont="1" applyBorder="1" applyAlignment="1">
      <alignment horizontal="right" vertical="center" wrapText="1"/>
      <protection/>
    </xf>
    <xf numFmtId="164" fontId="9" fillId="0" borderId="0" xfId="131" applyNumberFormat="1" applyFont="1" applyBorder="1" applyAlignment="1">
      <alignment vertical="center" wrapText="1"/>
      <protection/>
    </xf>
    <xf numFmtId="164" fontId="9" fillId="0" borderId="0" xfId="131" applyNumberFormat="1" applyFont="1" applyBorder="1" applyAlignment="1">
      <alignment horizontal="center" vertical="center" wrapText="1"/>
      <protection/>
    </xf>
    <xf numFmtId="164" fontId="11" fillId="0" borderId="0" xfId="131" applyNumberFormat="1" applyFont="1" applyBorder="1" applyAlignment="1">
      <alignment vertical="center" wrapText="1"/>
      <protection/>
    </xf>
    <xf numFmtId="164" fontId="11" fillId="0" borderId="0" xfId="131" applyNumberFormat="1" applyFont="1" applyAlignment="1">
      <alignment vertical="center" wrapText="1"/>
      <protection/>
    </xf>
    <xf numFmtId="3" fontId="17" fillId="0" borderId="0" xfId="123" applyNumberFormat="1" applyFont="1" applyFill="1" applyAlignment="1">
      <alignment vertical="center"/>
      <protection/>
    </xf>
    <xf numFmtId="164" fontId="17" fillId="0" borderId="0" xfId="123" applyNumberFormat="1" applyFont="1" applyFill="1" applyAlignment="1">
      <alignment vertical="center"/>
      <protection/>
    </xf>
    <xf numFmtId="164" fontId="16" fillId="0" borderId="0" xfId="123" applyNumberFormat="1" applyFont="1" applyFill="1" applyAlignment="1">
      <alignment horizontal="centerContinuous" vertical="center"/>
      <protection/>
    </xf>
    <xf numFmtId="164" fontId="16" fillId="0" borderId="0" xfId="123" applyNumberFormat="1" applyFont="1" applyFill="1" applyAlignment="1">
      <alignment horizontal="centerContinuous" vertical="center"/>
      <protection/>
    </xf>
    <xf numFmtId="164" fontId="16" fillId="0" borderId="17" xfId="123" applyNumberFormat="1" applyFont="1" applyFill="1" applyBorder="1" applyAlignment="1">
      <alignment vertical="center"/>
      <protection/>
    </xf>
    <xf numFmtId="164" fontId="17" fillId="0" borderId="17" xfId="121" applyNumberFormat="1" applyFont="1" applyFill="1" applyBorder="1" applyAlignment="1" applyProtection="1">
      <alignment vertical="center"/>
      <protection/>
    </xf>
    <xf numFmtId="164" fontId="17" fillId="0" borderId="17" xfId="123" applyNumberFormat="1" applyFont="1" applyFill="1" applyBorder="1" applyAlignment="1">
      <alignment vertical="center"/>
      <protection/>
    </xf>
    <xf numFmtId="164" fontId="16" fillId="0" borderId="17" xfId="121" applyNumberFormat="1" applyFont="1" applyFill="1" applyBorder="1" applyAlignment="1" applyProtection="1">
      <alignment vertical="center"/>
      <protection/>
    </xf>
    <xf numFmtId="164" fontId="15" fillId="0" borderId="17" xfId="123" applyNumberFormat="1" applyFont="1" applyFill="1" applyBorder="1" applyAlignment="1">
      <alignment vertical="center"/>
      <protection/>
    </xf>
    <xf numFmtId="164" fontId="16" fillId="0" borderId="18" xfId="123" applyNumberFormat="1" applyFont="1" applyFill="1" applyBorder="1" applyAlignment="1">
      <alignment vertical="center"/>
      <protection/>
    </xf>
    <xf numFmtId="164" fontId="14" fillId="0" borderId="0" xfId="123" applyNumberFormat="1" applyFont="1" applyFill="1" applyBorder="1" applyAlignment="1">
      <alignment vertical="center"/>
      <protection/>
    </xf>
    <xf numFmtId="164" fontId="16" fillId="0" borderId="0" xfId="123" applyNumberFormat="1" applyFont="1" applyFill="1" applyBorder="1" applyAlignment="1">
      <alignment vertical="center"/>
      <protection/>
    </xf>
    <xf numFmtId="164" fontId="17" fillId="0" borderId="0" xfId="123" applyNumberFormat="1" applyFont="1" applyFill="1" applyAlignment="1">
      <alignment horizontal="right" vertical="center"/>
      <protection/>
    </xf>
    <xf numFmtId="164" fontId="17" fillId="0" borderId="17" xfId="123" applyNumberFormat="1" applyFont="1" applyFill="1" applyBorder="1" applyAlignment="1">
      <alignment horizontal="right" vertical="center"/>
      <protection/>
    </xf>
    <xf numFmtId="164" fontId="17" fillId="0" borderId="19" xfId="123" applyNumberFormat="1" applyFont="1" applyFill="1" applyBorder="1" applyAlignment="1">
      <alignment vertical="center"/>
      <protection/>
    </xf>
    <xf numFmtId="164" fontId="17" fillId="0" borderId="0" xfId="123" applyNumberFormat="1" applyFont="1" applyFill="1" applyAlignment="1">
      <alignment vertical="center"/>
      <protection/>
    </xf>
    <xf numFmtId="0" fontId="9" fillId="0" borderId="0" xfId="107" applyFont="1" applyAlignment="1">
      <alignment horizontal="center" vertical="center"/>
      <protection/>
    </xf>
    <xf numFmtId="0" fontId="11" fillId="0" borderId="0" xfId="107" applyFont="1" applyAlignment="1">
      <alignment vertical="center"/>
      <protection/>
    </xf>
    <xf numFmtId="0" fontId="11" fillId="0" borderId="0" xfId="107" applyFont="1" applyAlignment="1">
      <alignment horizontal="right" vertical="center"/>
      <protection/>
    </xf>
    <xf numFmtId="0" fontId="9" fillId="0" borderId="0" xfId="107" applyFont="1" applyAlignment="1">
      <alignment vertical="center"/>
      <protection/>
    </xf>
    <xf numFmtId="3" fontId="18" fillId="0" borderId="20" xfId="107" applyNumberFormat="1" applyFont="1" applyBorder="1" applyAlignment="1">
      <alignment horizontal="center" vertical="center"/>
      <protection/>
    </xf>
    <xf numFmtId="3" fontId="18" fillId="0" borderId="20" xfId="107" applyNumberFormat="1" applyFont="1" applyFill="1" applyBorder="1" applyAlignment="1">
      <alignment horizontal="center" vertical="center"/>
      <protection/>
    </xf>
    <xf numFmtId="3" fontId="3" fillId="0" borderId="19" xfId="107" applyNumberFormat="1" applyFont="1" applyBorder="1" applyAlignment="1">
      <alignment vertical="center"/>
      <protection/>
    </xf>
    <xf numFmtId="3" fontId="18" fillId="0" borderId="19" xfId="107" applyNumberFormat="1" applyFont="1" applyBorder="1" applyAlignment="1">
      <alignment vertical="center"/>
      <protection/>
    </xf>
    <xf numFmtId="3" fontId="18" fillId="0" borderId="19" xfId="107" applyNumberFormat="1" applyFont="1" applyBorder="1" applyAlignment="1">
      <alignment vertical="center"/>
      <protection/>
    </xf>
    <xf numFmtId="3" fontId="18" fillId="0" borderId="21" xfId="107" applyNumberFormat="1" applyFont="1" applyBorder="1" applyAlignment="1">
      <alignment horizontal="center" vertical="center"/>
      <protection/>
    </xf>
    <xf numFmtId="3" fontId="18" fillId="0" borderId="22" xfId="107" applyNumberFormat="1" applyFont="1" applyBorder="1" applyAlignment="1">
      <alignment vertical="center"/>
      <protection/>
    </xf>
    <xf numFmtId="164" fontId="24" fillId="0" borderId="0" xfId="107" applyNumberFormat="1" applyFont="1" applyFill="1" applyBorder="1" applyAlignment="1">
      <alignment horizontal="center" vertical="center" wrapText="1"/>
      <protection/>
    </xf>
    <xf numFmtId="164" fontId="24" fillId="0" borderId="0" xfId="107" applyNumberFormat="1" applyFont="1" applyFill="1" applyBorder="1" applyAlignment="1">
      <alignment vertical="center" wrapText="1"/>
      <protection/>
    </xf>
    <xf numFmtId="164" fontId="24" fillId="0" borderId="0" xfId="107" applyNumberFormat="1" applyFont="1" applyFill="1" applyAlignment="1">
      <alignment vertical="center" wrapText="1"/>
      <protection/>
    </xf>
    <xf numFmtId="164" fontId="24" fillId="0" borderId="0" xfId="107" applyNumberFormat="1" applyFont="1" applyAlignment="1">
      <alignment vertical="center" wrapText="1"/>
      <protection/>
    </xf>
    <xf numFmtId="164" fontId="20" fillId="0" borderId="0" xfId="107" applyNumberFormat="1" applyFont="1" applyFill="1" applyBorder="1" applyAlignment="1">
      <alignment horizontal="center" vertical="center" wrapText="1"/>
      <protection/>
    </xf>
    <xf numFmtId="3" fontId="24" fillId="0" borderId="0" xfId="107" applyNumberFormat="1" applyFont="1" applyFill="1" applyBorder="1" applyAlignment="1">
      <alignment vertical="center" wrapText="1"/>
      <protection/>
    </xf>
    <xf numFmtId="164" fontId="20" fillId="0" borderId="0" xfId="107" applyNumberFormat="1" applyFont="1" applyFill="1" applyBorder="1" applyAlignment="1">
      <alignment horizontal="center" vertical="center" wrapText="1"/>
      <protection/>
    </xf>
    <xf numFmtId="164" fontId="24" fillId="0" borderId="0" xfId="107" applyNumberFormat="1" applyFont="1" applyAlignment="1">
      <alignment horizontal="center" vertical="center" wrapText="1"/>
      <protection/>
    </xf>
    <xf numFmtId="3" fontId="9" fillId="0" borderId="23" xfId="105" applyNumberFormat="1" applyFont="1" applyFill="1" applyBorder="1" applyAlignment="1">
      <alignment vertical="center"/>
      <protection/>
    </xf>
    <xf numFmtId="3" fontId="9" fillId="0" borderId="11" xfId="105" applyNumberFormat="1" applyFont="1" applyFill="1" applyBorder="1" applyAlignment="1">
      <alignment vertical="center"/>
      <protection/>
    </xf>
    <xf numFmtId="164" fontId="11" fillId="0" borderId="12" xfId="0" applyNumberFormat="1" applyFont="1" applyFill="1" applyBorder="1" applyAlignment="1">
      <alignment vertical="center"/>
    </xf>
    <xf numFmtId="164" fontId="11" fillId="0" borderId="15" xfId="0" applyNumberFormat="1" applyFont="1" applyFill="1" applyBorder="1" applyAlignment="1">
      <alignment vertical="center"/>
    </xf>
    <xf numFmtId="164" fontId="11" fillId="0" borderId="13" xfId="105" applyNumberFormat="1" applyFont="1" applyFill="1" applyBorder="1" applyAlignment="1">
      <alignment vertical="center"/>
      <protection/>
    </xf>
    <xf numFmtId="164" fontId="11" fillId="0" borderId="24" xfId="105" applyNumberFormat="1" applyFont="1" applyFill="1" applyBorder="1" applyAlignment="1">
      <alignment vertical="center"/>
      <protection/>
    </xf>
    <xf numFmtId="164" fontId="9" fillId="0" borderId="0" xfId="107" applyNumberFormat="1" applyFont="1" applyAlignment="1">
      <alignment horizontal="center" vertical="center" wrapText="1"/>
      <protection/>
    </xf>
    <xf numFmtId="164" fontId="9" fillId="0" borderId="20" xfId="107" applyNumberFormat="1" applyFont="1" applyBorder="1" applyAlignment="1">
      <alignment horizontal="center" vertical="center" wrapText="1"/>
      <protection/>
    </xf>
    <xf numFmtId="164" fontId="11" fillId="0" borderId="10" xfId="107" applyNumberFormat="1" applyFont="1" applyBorder="1" applyAlignment="1">
      <alignment horizontal="right" vertical="center" wrapText="1"/>
      <protection/>
    </xf>
    <xf numFmtId="164" fontId="26" fillId="0" borderId="0" xfId="107" applyNumberFormat="1" applyFont="1">
      <alignment/>
      <protection/>
    </xf>
    <xf numFmtId="164" fontId="11" fillId="0" borderId="0" xfId="107" applyNumberFormat="1" applyFont="1">
      <alignment/>
      <protection/>
    </xf>
    <xf numFmtId="164" fontId="11" fillId="0" borderId="0" xfId="107" applyNumberFormat="1" applyFont="1" applyFill="1" applyBorder="1">
      <alignment/>
      <protection/>
    </xf>
    <xf numFmtId="164" fontId="11" fillId="0" borderId="0" xfId="107" applyNumberFormat="1" applyFont="1" applyAlignment="1">
      <alignment horizontal="right"/>
      <protection/>
    </xf>
    <xf numFmtId="164" fontId="9" fillId="0" borderId="25" xfId="107" applyNumberFormat="1" applyFont="1" applyBorder="1" applyAlignment="1">
      <alignment horizontal="center" vertical="center" wrapText="1"/>
      <protection/>
    </xf>
    <xf numFmtId="164" fontId="9" fillId="0" borderId="16" xfId="107" applyNumberFormat="1" applyFont="1" applyBorder="1" applyAlignment="1">
      <alignment horizontal="right" vertical="center"/>
      <protection/>
    </xf>
    <xf numFmtId="164" fontId="11" fillId="0" borderId="13" xfId="107" applyNumberFormat="1" applyFont="1" applyBorder="1" applyAlignment="1">
      <alignment horizontal="left" vertical="center" wrapText="1"/>
      <protection/>
    </xf>
    <xf numFmtId="164" fontId="11" fillId="0" borderId="10" xfId="107" applyNumberFormat="1" applyFont="1" applyFill="1" applyBorder="1" applyAlignment="1">
      <alignment horizontal="right" vertical="center"/>
      <protection/>
    </xf>
    <xf numFmtId="164" fontId="9" fillId="0" borderId="11" xfId="107" applyNumberFormat="1" applyFont="1" applyBorder="1" applyAlignment="1">
      <alignment horizontal="right" vertical="center"/>
      <protection/>
    </xf>
    <xf numFmtId="164" fontId="9" fillId="0" borderId="20" xfId="107" applyNumberFormat="1" applyFont="1" applyBorder="1" applyAlignment="1">
      <alignment horizontal="center" vertical="center"/>
      <protection/>
    </xf>
    <xf numFmtId="164" fontId="11" fillId="0" borderId="0" xfId="107" applyNumberFormat="1" applyFont="1" applyAlignment="1">
      <alignment vertical="center"/>
      <protection/>
    </xf>
    <xf numFmtId="164" fontId="11" fillId="0" borderId="10" xfId="107" applyNumberFormat="1" applyFont="1" applyBorder="1" applyAlignment="1">
      <alignment horizontal="right" vertical="center"/>
      <protection/>
    </xf>
    <xf numFmtId="164" fontId="9" fillId="0" borderId="12" xfId="107" applyNumberFormat="1" applyFont="1" applyBorder="1" applyAlignment="1">
      <alignment horizontal="right" vertical="center"/>
      <protection/>
    </xf>
    <xf numFmtId="164" fontId="9" fillId="0" borderId="13" xfId="107" applyNumberFormat="1" applyFont="1" applyBorder="1" applyAlignment="1">
      <alignment horizontal="left" vertical="center" wrapText="1"/>
      <protection/>
    </xf>
    <xf numFmtId="164" fontId="9" fillId="0" borderId="10" xfId="107" applyNumberFormat="1" applyFont="1" applyFill="1" applyBorder="1" applyAlignment="1">
      <alignment horizontal="right" vertical="center"/>
      <protection/>
    </xf>
    <xf numFmtId="164" fontId="11" fillId="0" borderId="10" xfId="105" applyNumberFormat="1" applyFont="1" applyFill="1" applyBorder="1" applyAlignment="1">
      <alignment horizontal="left" vertical="center" indent="2"/>
      <protection/>
    </xf>
    <xf numFmtId="164" fontId="16" fillId="0" borderId="17" xfId="123" applyNumberFormat="1" applyFont="1" applyFill="1" applyBorder="1" applyAlignment="1">
      <alignment horizontal="centerContinuous" vertical="center"/>
      <protection/>
    </xf>
    <xf numFmtId="164" fontId="16" fillId="0" borderId="17" xfId="123" applyNumberFormat="1" applyFont="1" applyFill="1" applyBorder="1" applyAlignment="1">
      <alignment horizontal="center" vertical="center"/>
      <protection/>
    </xf>
    <xf numFmtId="164" fontId="16" fillId="0" borderId="17" xfId="121" applyNumberFormat="1" applyFont="1" applyFill="1" applyBorder="1" applyAlignment="1">
      <alignment vertical="center"/>
      <protection/>
    </xf>
    <xf numFmtId="164" fontId="16" fillId="0" borderId="0" xfId="123" applyNumberFormat="1" applyFont="1" applyFill="1" applyBorder="1" applyAlignment="1">
      <alignment horizontal="right" vertical="center"/>
      <protection/>
    </xf>
    <xf numFmtId="164" fontId="17" fillId="0" borderId="0" xfId="123" applyNumberFormat="1" applyFont="1" applyFill="1" applyAlignment="1">
      <alignment horizontal="right" vertical="center"/>
      <protection/>
    </xf>
    <xf numFmtId="164" fontId="17" fillId="0" borderId="0" xfId="123" applyNumberFormat="1" applyFont="1" applyFill="1" applyBorder="1" applyAlignment="1">
      <alignment vertical="center"/>
      <protection/>
    </xf>
    <xf numFmtId="164" fontId="17" fillId="0" borderId="0" xfId="123" applyNumberFormat="1" applyFont="1" applyFill="1" applyBorder="1" applyAlignment="1">
      <alignment horizontal="right" vertical="center"/>
      <protection/>
    </xf>
    <xf numFmtId="164" fontId="16" fillId="0" borderId="0" xfId="121" applyNumberFormat="1" applyFont="1" applyFill="1" applyBorder="1" applyAlignment="1">
      <alignment vertical="center"/>
      <protection/>
    </xf>
    <xf numFmtId="164" fontId="16" fillId="0" borderId="26" xfId="121" applyNumberFormat="1" applyFont="1" applyFill="1" applyBorder="1" applyAlignment="1">
      <alignment vertical="center"/>
      <protection/>
    </xf>
    <xf numFmtId="3" fontId="9" fillId="0" borderId="27" xfId="105" applyNumberFormat="1" applyFont="1" applyFill="1" applyBorder="1" applyAlignment="1">
      <alignment vertical="center"/>
      <protection/>
    </xf>
    <xf numFmtId="164" fontId="9" fillId="0" borderId="16" xfId="0" applyNumberFormat="1" applyFont="1" applyFill="1" applyBorder="1" applyAlignment="1">
      <alignment vertical="center"/>
    </xf>
    <xf numFmtId="164" fontId="9" fillId="0" borderId="16" xfId="0" applyNumberFormat="1" applyFont="1" applyBorder="1" applyAlignment="1">
      <alignment vertical="center"/>
    </xf>
    <xf numFmtId="164" fontId="11" fillId="0" borderId="16" xfId="0" applyNumberFormat="1" applyFont="1" applyBorder="1" applyAlignment="1">
      <alignment vertical="center"/>
    </xf>
    <xf numFmtId="164" fontId="11" fillId="0" borderId="11" xfId="0" applyNumberFormat="1" applyFont="1" applyBorder="1" applyAlignment="1">
      <alignment vertical="center"/>
    </xf>
    <xf numFmtId="164" fontId="9" fillId="0" borderId="28" xfId="0" applyNumberFormat="1" applyFont="1" applyBorder="1" applyAlignment="1">
      <alignment vertical="center"/>
    </xf>
    <xf numFmtId="164" fontId="11" fillId="0" borderId="28" xfId="0" applyNumberFormat="1" applyFont="1" applyBorder="1" applyAlignment="1">
      <alignment vertical="center"/>
    </xf>
    <xf numFmtId="164" fontId="11" fillId="0" borderId="29" xfId="0" applyNumberFormat="1" applyFont="1" applyBorder="1" applyAlignment="1">
      <alignment vertical="center"/>
    </xf>
    <xf numFmtId="164" fontId="11" fillId="0" borderId="10" xfId="0" applyNumberFormat="1" applyFont="1" applyBorder="1" applyAlignment="1">
      <alignment vertical="center"/>
    </xf>
    <xf numFmtId="164" fontId="11" fillId="0" borderId="12" xfId="0" applyNumberFormat="1" applyFont="1" applyBorder="1" applyAlignment="1">
      <alignment vertical="center"/>
    </xf>
    <xf numFmtId="164" fontId="11" fillId="0" borderId="14" xfId="0" applyNumberFormat="1" applyFont="1" applyBorder="1" applyAlignment="1">
      <alignment vertical="center"/>
    </xf>
    <xf numFmtId="164" fontId="11" fillId="0" borderId="15" xfId="0" applyNumberFormat="1" applyFont="1" applyBorder="1" applyAlignment="1">
      <alignment vertical="center"/>
    </xf>
    <xf numFmtId="164" fontId="11" fillId="0" borderId="30" xfId="0" applyNumberFormat="1" applyFont="1" applyBorder="1" applyAlignment="1">
      <alignment vertical="center"/>
    </xf>
    <xf numFmtId="164" fontId="11" fillId="0" borderId="27" xfId="0" applyNumberFormat="1" applyFont="1" applyBorder="1" applyAlignment="1">
      <alignment vertical="center"/>
    </xf>
    <xf numFmtId="164" fontId="9" fillId="0" borderId="16" xfId="0" applyNumberFormat="1" applyFont="1" applyFill="1" applyBorder="1" applyAlignment="1">
      <alignment horizontal="left" vertical="center"/>
    </xf>
    <xf numFmtId="164" fontId="9" fillId="0" borderId="11" xfId="0" applyNumberFormat="1" applyFont="1" applyBorder="1" applyAlignment="1">
      <alignment vertical="center"/>
    </xf>
    <xf numFmtId="164" fontId="9" fillId="0" borderId="31" xfId="0" applyNumberFormat="1" applyFont="1" applyBorder="1" applyAlignment="1">
      <alignment vertical="center"/>
    </xf>
    <xf numFmtId="164" fontId="11" fillId="0" borderId="31" xfId="0" applyNumberFormat="1" applyFont="1" applyBorder="1" applyAlignment="1">
      <alignment vertical="center"/>
    </xf>
    <xf numFmtId="164" fontId="9" fillId="0" borderId="32" xfId="0" applyNumberFormat="1" applyFont="1" applyBorder="1" applyAlignment="1">
      <alignment vertical="center"/>
    </xf>
    <xf numFmtId="164" fontId="9" fillId="0" borderId="33" xfId="0" applyNumberFormat="1" applyFont="1" applyBorder="1" applyAlignment="1">
      <alignment vertical="center"/>
    </xf>
    <xf numFmtId="164" fontId="11" fillId="0" borderId="34" xfId="0" applyNumberFormat="1" applyFont="1" applyBorder="1" applyAlignment="1">
      <alignment vertical="center"/>
    </xf>
    <xf numFmtId="164" fontId="9" fillId="0" borderId="23" xfId="0" applyNumberFormat="1" applyFont="1" applyFill="1" applyBorder="1" applyAlignment="1">
      <alignment vertical="center"/>
    </xf>
    <xf numFmtId="164" fontId="9" fillId="0" borderId="10" xfId="0" applyNumberFormat="1" applyFont="1" applyBorder="1" applyAlignment="1">
      <alignment vertical="center"/>
    </xf>
    <xf numFmtId="164" fontId="9" fillId="0" borderId="29" xfId="0" applyNumberFormat="1" applyFont="1" applyBorder="1" applyAlignment="1">
      <alignment vertical="center"/>
    </xf>
    <xf numFmtId="164" fontId="9" fillId="0" borderId="12" xfId="0" applyNumberFormat="1" applyFont="1" applyBorder="1" applyAlignment="1">
      <alignment vertical="center"/>
    </xf>
    <xf numFmtId="3" fontId="5" fillId="0" borderId="0" xfId="105" applyNumberFormat="1" applyFont="1" applyFill="1" applyBorder="1" applyAlignment="1">
      <alignment horizontal="right" vertical="center"/>
      <protection/>
    </xf>
    <xf numFmtId="164" fontId="5" fillId="0" borderId="0" xfId="131" applyNumberFormat="1" applyFont="1" applyAlignment="1">
      <alignment horizontal="right" vertical="center"/>
      <protection/>
    </xf>
    <xf numFmtId="166" fontId="14" fillId="0" borderId="0" xfId="123" applyNumberFormat="1" applyFont="1" applyFill="1" applyBorder="1" applyAlignment="1">
      <alignment vertical="center"/>
      <protection/>
    </xf>
    <xf numFmtId="3" fontId="11" fillId="0" borderId="35" xfId="0" applyNumberFormat="1" applyFont="1" applyFill="1" applyBorder="1" applyAlignment="1">
      <alignment/>
    </xf>
    <xf numFmtId="3" fontId="11" fillId="0" borderId="27" xfId="0" applyNumberFormat="1" applyFont="1" applyFill="1" applyBorder="1" applyAlignment="1">
      <alignment/>
    </xf>
    <xf numFmtId="3" fontId="9" fillId="0" borderId="0" xfId="105" applyNumberFormat="1" applyFont="1" applyFill="1" applyAlignment="1">
      <alignment horizontal="center" vertical="center"/>
      <protection/>
    </xf>
    <xf numFmtId="3" fontId="18" fillId="0" borderId="0" xfId="107" applyNumberFormat="1" applyFont="1" applyAlignment="1">
      <alignment vertical="center"/>
      <protection/>
    </xf>
    <xf numFmtId="3" fontId="15" fillId="0" borderId="36" xfId="107" applyNumberFormat="1" applyFont="1" applyBorder="1" applyAlignment="1">
      <alignment vertical="center"/>
      <protection/>
    </xf>
    <xf numFmtId="3" fontId="18" fillId="0" borderId="26" xfId="107" applyNumberFormat="1" applyFont="1" applyBorder="1" applyAlignment="1">
      <alignment vertical="center"/>
      <protection/>
    </xf>
    <xf numFmtId="3" fontId="5" fillId="0" borderId="0" xfId="105" applyNumberFormat="1" applyFont="1" applyFill="1" applyAlignment="1">
      <alignment vertical="center"/>
      <protection/>
    </xf>
    <xf numFmtId="164" fontId="9" fillId="0" borderId="16" xfId="105" applyNumberFormat="1" applyFont="1" applyFill="1" applyBorder="1" applyAlignment="1">
      <alignment vertical="center"/>
      <protection/>
    </xf>
    <xf numFmtId="0" fontId="11" fillId="0" borderId="10" xfId="126" applyFont="1" applyFill="1" applyBorder="1" applyAlignment="1">
      <alignment horizontal="left" vertical="center" indent="2"/>
      <protection/>
    </xf>
    <xf numFmtId="0" fontId="11" fillId="0" borderId="0" xfId="0" applyFont="1" applyFill="1" applyBorder="1" applyAlignment="1">
      <alignment/>
    </xf>
    <xf numFmtId="0" fontId="11" fillId="0" borderId="0" xfId="0" applyFont="1" applyFill="1" applyAlignment="1">
      <alignment/>
    </xf>
    <xf numFmtId="3" fontId="11" fillId="0" borderId="13" xfId="107" applyNumberFormat="1" applyFont="1" applyBorder="1" applyAlignment="1">
      <alignment horizontal="center" vertical="center"/>
      <protection/>
    </xf>
    <xf numFmtId="3" fontId="11" fillId="0" borderId="24" xfId="107" applyNumberFormat="1" applyFont="1" applyBorder="1" applyAlignment="1">
      <alignment horizontal="center" vertical="center"/>
      <protection/>
    </xf>
    <xf numFmtId="3" fontId="9" fillId="0" borderId="37" xfId="107" applyNumberFormat="1" applyFont="1" applyBorder="1" applyAlignment="1">
      <alignment horizontal="center" vertical="center"/>
      <protection/>
    </xf>
    <xf numFmtId="3" fontId="9" fillId="0" borderId="38" xfId="107" applyNumberFormat="1" applyFont="1" applyBorder="1" applyAlignment="1">
      <alignment horizontal="center" vertical="center"/>
      <protection/>
    </xf>
    <xf numFmtId="3" fontId="9" fillId="0" borderId="25" xfId="107" applyNumberFormat="1" applyFont="1" applyBorder="1" applyAlignment="1">
      <alignment horizontal="center" vertical="center"/>
      <protection/>
    </xf>
    <xf numFmtId="3" fontId="11" fillId="0" borderId="39" xfId="107" applyNumberFormat="1" applyFont="1" applyBorder="1" applyAlignment="1">
      <alignment horizontal="center" vertical="center"/>
      <protection/>
    </xf>
    <xf numFmtId="3" fontId="9" fillId="0" borderId="11" xfId="107" applyNumberFormat="1" applyFont="1" applyBorder="1" applyAlignment="1">
      <alignment horizontal="center" vertical="center"/>
      <protection/>
    </xf>
    <xf numFmtId="3" fontId="19" fillId="0" borderId="0" xfId="105" applyNumberFormat="1" applyFont="1" applyFill="1" applyAlignment="1">
      <alignment vertical="center"/>
      <protection/>
    </xf>
    <xf numFmtId="0" fontId="11" fillId="0" borderId="0" xfId="0" applyFont="1" applyFill="1" applyAlignment="1">
      <alignment vertical="center"/>
    </xf>
    <xf numFmtId="0" fontId="11" fillId="0" borderId="0" xfId="0" applyFont="1" applyFill="1" applyBorder="1" applyAlignment="1">
      <alignment vertical="center"/>
    </xf>
    <xf numFmtId="164" fontId="11" fillId="0" borderId="39" xfId="131" applyNumberFormat="1" applyFont="1" applyFill="1" applyBorder="1" applyAlignment="1">
      <alignment horizontal="left" vertical="center" wrapText="1"/>
      <protection/>
    </xf>
    <xf numFmtId="164" fontId="11" fillId="0" borderId="39" xfId="131" applyNumberFormat="1" applyFont="1" applyFill="1" applyBorder="1" applyAlignment="1">
      <alignment horizontal="left" vertical="center"/>
      <protection/>
    </xf>
    <xf numFmtId="3" fontId="11" fillId="0" borderId="0" xfId="107" applyNumberFormat="1" applyFont="1" applyBorder="1" applyAlignment="1">
      <alignment horizontal="right" vertical="center"/>
      <protection/>
    </xf>
    <xf numFmtId="3" fontId="11" fillId="0" borderId="37" xfId="107" applyNumberFormat="1" applyFont="1" applyBorder="1" applyAlignment="1">
      <alignment horizontal="center" vertical="center"/>
      <protection/>
    </xf>
    <xf numFmtId="164" fontId="11" fillId="0" borderId="0" xfId="105" applyNumberFormat="1" applyFont="1" applyFill="1" applyAlignment="1">
      <alignment vertical="center"/>
      <protection/>
    </xf>
    <xf numFmtId="164" fontId="11" fillId="0" borderId="0" xfId="105" applyNumberFormat="1" applyFont="1" applyFill="1" applyAlignment="1">
      <alignment horizontal="right" vertical="center"/>
      <protection/>
    </xf>
    <xf numFmtId="164" fontId="11" fillId="0" borderId="10" xfId="0" applyNumberFormat="1" applyFont="1" applyFill="1" applyBorder="1" applyAlignment="1">
      <alignment horizontal="left" vertical="center" indent="2"/>
    </xf>
    <xf numFmtId="164" fontId="11" fillId="0" borderId="0" xfId="131" applyNumberFormat="1" applyFont="1" applyAlignment="1">
      <alignment horizontal="right"/>
      <protection/>
    </xf>
    <xf numFmtId="164" fontId="11" fillId="0" borderId="0" xfId="0" applyNumberFormat="1" applyFont="1" applyFill="1" applyAlignment="1">
      <alignment vertical="center"/>
    </xf>
    <xf numFmtId="49" fontId="11" fillId="0" borderId="10" xfId="0" applyNumberFormat="1" applyFont="1" applyFill="1" applyBorder="1" applyAlignment="1">
      <alignment horizontal="left" vertical="center" indent="2"/>
    </xf>
    <xf numFmtId="164" fontId="11" fillId="0" borderId="20" xfId="0" applyNumberFormat="1" applyFont="1" applyBorder="1" applyAlignment="1">
      <alignment vertical="center"/>
    </xf>
    <xf numFmtId="164" fontId="9" fillId="0" borderId="20" xfId="0" applyNumberFormat="1" applyFont="1" applyBorder="1" applyAlignment="1">
      <alignment vertical="center"/>
    </xf>
    <xf numFmtId="164" fontId="11" fillId="0" borderId="40" xfId="0" applyNumberFormat="1" applyFont="1" applyBorder="1" applyAlignment="1">
      <alignment vertical="center"/>
    </xf>
    <xf numFmtId="164" fontId="9" fillId="0" borderId="13" xfId="105" applyNumberFormat="1" applyFont="1" applyFill="1" applyBorder="1" applyAlignment="1">
      <alignment vertical="center"/>
      <protection/>
    </xf>
    <xf numFmtId="164" fontId="9" fillId="0" borderId="10" xfId="105" applyNumberFormat="1" applyFont="1" applyFill="1" applyBorder="1" applyAlignment="1">
      <alignment vertical="center"/>
      <protection/>
    </xf>
    <xf numFmtId="164" fontId="11" fillId="0" borderId="10" xfId="0" applyNumberFormat="1" applyFont="1" applyFill="1" applyBorder="1" applyAlignment="1">
      <alignment vertical="center"/>
    </xf>
    <xf numFmtId="164" fontId="11" fillId="0" borderId="13" xfId="105" applyNumberFormat="1" applyFont="1" applyFill="1" applyBorder="1" applyAlignment="1">
      <alignment horizontal="left" vertical="center"/>
      <protection/>
    </xf>
    <xf numFmtId="164" fontId="32" fillId="0" borderId="10" xfId="124" applyNumberFormat="1" applyFont="1" applyFill="1" applyBorder="1" applyAlignment="1" applyProtection="1">
      <alignment vertical="center"/>
      <protection/>
    </xf>
    <xf numFmtId="164" fontId="11" fillId="0" borderId="13" xfId="105" applyNumberFormat="1" applyFont="1" applyFill="1" applyBorder="1" applyAlignment="1">
      <alignment horizontal="left" vertical="center" indent="2"/>
      <protection/>
    </xf>
    <xf numFmtId="4" fontId="11" fillId="0" borderId="10" xfId="0" applyNumberFormat="1" applyFont="1" applyFill="1" applyBorder="1" applyAlignment="1">
      <alignment vertical="center"/>
    </xf>
    <xf numFmtId="4" fontId="11" fillId="0" borderId="12" xfId="0" applyNumberFormat="1" applyFont="1" applyFill="1" applyBorder="1" applyAlignment="1">
      <alignment vertical="center"/>
    </xf>
    <xf numFmtId="164" fontId="11" fillId="0" borderId="14" xfId="0" applyNumberFormat="1" applyFont="1" applyFill="1" applyBorder="1" applyAlignment="1">
      <alignment vertical="center"/>
    </xf>
    <xf numFmtId="4" fontId="11" fillId="0" borderId="14" xfId="0" applyNumberFormat="1" applyFont="1" applyFill="1" applyBorder="1" applyAlignment="1">
      <alignment vertical="center"/>
    </xf>
    <xf numFmtId="4" fontId="11" fillId="0" borderId="15" xfId="0" applyNumberFormat="1" applyFont="1" applyFill="1" applyBorder="1" applyAlignment="1">
      <alignment vertical="center"/>
    </xf>
    <xf numFmtId="164" fontId="9" fillId="0" borderId="25" xfId="105" applyNumberFormat="1" applyFont="1" applyFill="1" applyBorder="1" applyAlignment="1">
      <alignment vertical="center"/>
      <protection/>
    </xf>
    <xf numFmtId="164" fontId="9" fillId="0" borderId="37" xfId="105" applyNumberFormat="1" applyFont="1" applyFill="1" applyBorder="1" applyAlignment="1">
      <alignment vertical="center"/>
      <protection/>
    </xf>
    <xf numFmtId="164" fontId="9" fillId="0" borderId="41" xfId="0" applyNumberFormat="1" applyFont="1" applyFill="1" applyBorder="1" applyAlignment="1">
      <alignment vertical="center"/>
    </xf>
    <xf numFmtId="164" fontId="9" fillId="0" borderId="42" xfId="0" applyNumberFormat="1" applyFont="1" applyFill="1" applyBorder="1" applyAlignment="1">
      <alignment vertical="center"/>
    </xf>
    <xf numFmtId="164" fontId="11" fillId="0" borderId="14" xfId="105" applyNumberFormat="1" applyFont="1" applyFill="1" applyBorder="1" applyAlignment="1">
      <alignment vertical="center"/>
      <protection/>
    </xf>
    <xf numFmtId="164" fontId="11" fillId="0" borderId="28" xfId="105" applyNumberFormat="1" applyFont="1" applyFill="1" applyBorder="1" applyAlignment="1">
      <alignment vertical="center"/>
      <protection/>
    </xf>
    <xf numFmtId="164" fontId="11" fillId="0" borderId="28" xfId="0" applyNumberFormat="1" applyFont="1" applyFill="1" applyBorder="1" applyAlignment="1">
      <alignment vertical="center"/>
    </xf>
    <xf numFmtId="164" fontId="9" fillId="0" borderId="11" xfId="105" applyNumberFormat="1" applyFont="1" applyFill="1" applyBorder="1" applyAlignment="1">
      <alignment vertical="center"/>
      <protection/>
    </xf>
    <xf numFmtId="164" fontId="11" fillId="0" borderId="20" xfId="105" applyNumberFormat="1" applyFont="1" applyFill="1" applyBorder="1" applyAlignment="1">
      <alignment vertical="center"/>
      <protection/>
    </xf>
    <xf numFmtId="164" fontId="11" fillId="0" borderId="20" xfId="0" applyNumberFormat="1" applyFont="1" applyFill="1" applyBorder="1" applyAlignment="1">
      <alignment vertical="center"/>
    </xf>
    <xf numFmtId="164" fontId="11" fillId="0" borderId="40" xfId="0" applyNumberFormat="1" applyFont="1" applyFill="1" applyBorder="1" applyAlignment="1">
      <alignment vertical="center"/>
    </xf>
    <xf numFmtId="164" fontId="11" fillId="0" borderId="13" xfId="131" applyNumberFormat="1" applyFont="1" applyFill="1" applyBorder="1" applyAlignment="1">
      <alignment horizontal="left" vertical="center" wrapText="1"/>
      <protection/>
    </xf>
    <xf numFmtId="164" fontId="11" fillId="0" borderId="39" xfId="128" applyNumberFormat="1" applyFont="1" applyFill="1" applyBorder="1" applyAlignment="1">
      <alignment horizontal="left" vertical="center" wrapText="1"/>
      <protection/>
    </xf>
    <xf numFmtId="164" fontId="16" fillId="0" borderId="22" xfId="123" applyNumberFormat="1" applyFont="1" applyFill="1" applyBorder="1" applyAlignment="1">
      <alignment vertical="center"/>
      <protection/>
    </xf>
    <xf numFmtId="164" fontId="16" fillId="0" borderId="43" xfId="123" applyNumberFormat="1" applyFont="1" applyFill="1" applyBorder="1" applyAlignment="1">
      <alignment vertical="center"/>
      <protection/>
    </xf>
    <xf numFmtId="164" fontId="24" fillId="0" borderId="31" xfId="107" applyNumberFormat="1" applyFont="1" applyBorder="1" applyAlignment="1" applyProtection="1">
      <alignment vertical="center" wrapText="1"/>
      <protection locked="0"/>
    </xf>
    <xf numFmtId="164" fontId="24" fillId="0" borderId="31" xfId="107" applyNumberFormat="1" applyFont="1" applyBorder="1" applyAlignment="1">
      <alignment vertical="center" wrapText="1"/>
      <protection/>
    </xf>
    <xf numFmtId="164" fontId="20" fillId="0" borderId="31" xfId="107" applyNumberFormat="1" applyFont="1" applyBorder="1" applyAlignment="1">
      <alignment vertical="center" wrapText="1"/>
      <protection/>
    </xf>
    <xf numFmtId="164" fontId="20" fillId="0" borderId="44" xfId="107" applyNumberFormat="1" applyFont="1" applyBorder="1" applyAlignment="1">
      <alignment vertical="center" wrapText="1"/>
      <protection/>
    </xf>
    <xf numFmtId="164" fontId="24" fillId="0" borderId="39" xfId="107" applyNumberFormat="1" applyFont="1" applyBorder="1" applyAlignment="1">
      <alignment horizontal="center" vertical="center" wrapText="1"/>
      <protection/>
    </xf>
    <xf numFmtId="164" fontId="24" fillId="0" borderId="13" xfId="107" applyNumberFormat="1" applyFont="1" applyBorder="1" applyAlignment="1">
      <alignment horizontal="center" vertical="center" wrapText="1"/>
      <protection/>
    </xf>
    <xf numFmtId="164" fontId="20" fillId="0" borderId="13" xfId="107" applyNumberFormat="1" applyFont="1" applyBorder="1" applyAlignment="1">
      <alignment horizontal="center" vertical="center" wrapText="1"/>
      <protection/>
    </xf>
    <xf numFmtId="0" fontId="5" fillId="0" borderId="0" xfId="107" applyFont="1" applyAlignment="1">
      <alignment horizontal="right" vertical="center"/>
      <protection/>
    </xf>
    <xf numFmtId="3" fontId="18" fillId="0" borderId="45" xfId="107" applyNumberFormat="1" applyFont="1" applyBorder="1" applyAlignment="1">
      <alignment horizontal="center" vertical="center"/>
      <protection/>
    </xf>
    <xf numFmtId="3" fontId="18" fillId="0" borderId="0" xfId="107" applyNumberFormat="1" applyFont="1" applyBorder="1" applyAlignment="1">
      <alignment horizontal="left" vertical="center" indent="2"/>
      <protection/>
    </xf>
    <xf numFmtId="3" fontId="9" fillId="0" borderId="0" xfId="105" applyNumberFormat="1" applyFont="1" applyFill="1" applyBorder="1" applyAlignment="1">
      <alignment horizontal="left" vertical="center" wrapText="1"/>
      <protection/>
    </xf>
    <xf numFmtId="3" fontId="3" fillId="0" borderId="26" xfId="107" applyNumberFormat="1" applyFont="1" applyBorder="1" applyAlignment="1">
      <alignment vertical="center"/>
      <protection/>
    </xf>
    <xf numFmtId="3" fontId="18" fillId="0" borderId="26" xfId="107" applyNumberFormat="1" applyFont="1" applyBorder="1" applyAlignment="1">
      <alignment vertical="center"/>
      <protection/>
    </xf>
    <xf numFmtId="164" fontId="9" fillId="0" borderId="46" xfId="105" applyNumberFormat="1" applyFont="1" applyFill="1" applyBorder="1" applyAlignment="1">
      <alignment vertical="center"/>
      <protection/>
    </xf>
    <xf numFmtId="164" fontId="9" fillId="0" borderId="13" xfId="105" applyNumberFormat="1" applyFont="1" applyFill="1" applyBorder="1" applyAlignment="1">
      <alignment vertical="center" wrapText="1"/>
      <protection/>
    </xf>
    <xf numFmtId="164" fontId="9" fillId="0" borderId="39" xfId="105" applyNumberFormat="1" applyFont="1" applyFill="1" applyBorder="1" applyAlignment="1">
      <alignment vertical="center"/>
      <protection/>
    </xf>
    <xf numFmtId="164" fontId="9" fillId="0" borderId="24" xfId="105" applyNumberFormat="1" applyFont="1" applyFill="1" applyBorder="1" applyAlignment="1">
      <alignment vertical="center"/>
      <protection/>
    </xf>
    <xf numFmtId="164" fontId="9" fillId="0" borderId="21" xfId="107" applyNumberFormat="1" applyFont="1" applyBorder="1" applyAlignment="1">
      <alignment horizontal="center" vertical="center" wrapText="1"/>
      <protection/>
    </xf>
    <xf numFmtId="3" fontId="18" fillId="0" borderId="47" xfId="107" applyNumberFormat="1" applyFont="1" applyBorder="1" applyAlignment="1">
      <alignment horizontal="left" vertical="center" indent="1"/>
      <protection/>
    </xf>
    <xf numFmtId="3" fontId="9" fillId="0" borderId="16" xfId="0" applyNumberFormat="1" applyFont="1" applyFill="1" applyBorder="1" applyAlignment="1">
      <alignment vertical="center"/>
    </xf>
    <xf numFmtId="3" fontId="9" fillId="0" borderId="11" xfId="0" applyNumberFormat="1" applyFont="1" applyFill="1" applyBorder="1" applyAlignment="1">
      <alignment vertical="center"/>
    </xf>
    <xf numFmtId="164" fontId="9" fillId="0" borderId="16" xfId="107" applyNumberFormat="1" applyFont="1" applyBorder="1" applyAlignment="1">
      <alignment vertical="center"/>
      <protection/>
    </xf>
    <xf numFmtId="164" fontId="9" fillId="0" borderId="11" xfId="69" applyNumberFormat="1" applyFont="1" applyBorder="1" applyAlignment="1">
      <alignment vertical="center"/>
    </xf>
    <xf numFmtId="164" fontId="11" fillId="0" borderId="28" xfId="107" applyNumberFormat="1" applyFont="1" applyBorder="1" applyAlignment="1">
      <alignment vertical="center"/>
      <protection/>
    </xf>
    <xf numFmtId="164" fontId="11" fillId="0" borderId="29" xfId="69" applyNumberFormat="1" applyFont="1" applyFill="1" applyBorder="1" applyAlignment="1">
      <alignment vertical="center"/>
    </xf>
    <xf numFmtId="164" fontId="11" fillId="0" borderId="10" xfId="107" applyNumberFormat="1" applyFont="1" applyBorder="1" applyAlignment="1">
      <alignment vertical="center"/>
      <protection/>
    </xf>
    <xf numFmtId="164" fontId="11" fillId="0" borderId="12" xfId="69" applyNumberFormat="1" applyFont="1" applyFill="1" applyBorder="1" applyAlignment="1">
      <alignment vertical="center"/>
    </xf>
    <xf numFmtId="164" fontId="11" fillId="0" borderId="14" xfId="107" applyNumberFormat="1" applyFont="1" applyBorder="1" applyAlignment="1">
      <alignment vertical="center"/>
      <protection/>
    </xf>
    <xf numFmtId="164" fontId="11" fillId="0" borderId="15" xfId="69" applyNumberFormat="1" applyFont="1" applyFill="1" applyBorder="1" applyAlignment="1">
      <alignment vertical="center"/>
    </xf>
    <xf numFmtId="164" fontId="9" fillId="0" borderId="48" xfId="107" applyNumberFormat="1" applyFont="1" applyBorder="1" applyAlignment="1">
      <alignment vertical="center"/>
      <protection/>
    </xf>
    <xf numFmtId="164" fontId="9" fillId="0" borderId="35" xfId="69" applyNumberFormat="1" applyFont="1" applyBorder="1" applyAlignment="1">
      <alignment vertical="center"/>
    </xf>
    <xf numFmtId="164" fontId="11" fillId="0" borderId="41" xfId="107" applyNumberFormat="1" applyFont="1" applyBorder="1" applyAlignment="1">
      <alignment vertical="center"/>
      <protection/>
    </xf>
    <xf numFmtId="164" fontId="11" fillId="0" borderId="42" xfId="69" applyNumberFormat="1" applyFont="1" applyBorder="1" applyAlignment="1">
      <alignment vertical="center"/>
    </xf>
    <xf numFmtId="164" fontId="9" fillId="0" borderId="41" xfId="107" applyNumberFormat="1" applyFont="1" applyBorder="1" applyAlignment="1">
      <alignment vertical="center"/>
      <protection/>
    </xf>
    <xf numFmtId="164" fontId="9" fillId="0" borderId="42" xfId="69" applyNumberFormat="1" applyFont="1" applyFill="1" applyBorder="1" applyAlignment="1">
      <alignment vertical="center"/>
    </xf>
    <xf numFmtId="164" fontId="35" fillId="0" borderId="0" xfId="107" applyNumberFormat="1" applyFont="1" applyAlignment="1">
      <alignment horizontal="center" vertical="center" wrapText="1"/>
      <protection/>
    </xf>
    <xf numFmtId="164" fontId="35" fillId="0" borderId="0" xfId="107" applyNumberFormat="1" applyFont="1" applyAlignment="1">
      <alignment vertical="center" wrapText="1"/>
      <protection/>
    </xf>
    <xf numFmtId="164" fontId="35" fillId="0" borderId="0" xfId="107" applyNumberFormat="1" applyFont="1" applyAlignment="1">
      <alignment horizontal="right" vertical="center" wrapText="1"/>
      <protection/>
    </xf>
    <xf numFmtId="164" fontId="34" fillId="0" borderId="0" xfId="107" applyNumberFormat="1" applyFont="1" applyFill="1" applyAlignment="1">
      <alignment horizontal="center" vertical="center" wrapText="1"/>
      <protection/>
    </xf>
    <xf numFmtId="164" fontId="36" fillId="0" borderId="0" xfId="107" applyNumberFormat="1" applyFont="1" applyFill="1" applyAlignment="1">
      <alignment horizontal="center" vertical="center" wrapText="1"/>
      <protection/>
    </xf>
    <xf numFmtId="164" fontId="36" fillId="0" borderId="0" xfId="107" applyNumberFormat="1" applyFont="1" applyFill="1" applyAlignment="1">
      <alignment vertical="center" wrapText="1"/>
      <protection/>
    </xf>
    <xf numFmtId="164" fontId="34" fillId="0" borderId="49" xfId="107" applyNumberFormat="1" applyFont="1" applyFill="1" applyBorder="1" applyAlignment="1">
      <alignment horizontal="center" vertical="center" wrapText="1"/>
      <protection/>
    </xf>
    <xf numFmtId="164" fontId="34" fillId="0" borderId="21" xfId="107" applyNumberFormat="1" applyFont="1" applyFill="1" applyBorder="1" applyAlignment="1">
      <alignment horizontal="center" vertical="center" wrapText="1"/>
      <protection/>
    </xf>
    <xf numFmtId="164" fontId="34" fillId="0" borderId="50" xfId="107" applyNumberFormat="1" applyFont="1" applyFill="1" applyBorder="1" applyAlignment="1">
      <alignment horizontal="center" vertical="center" wrapText="1"/>
      <protection/>
    </xf>
    <xf numFmtId="164" fontId="34" fillId="0" borderId="51" xfId="107" applyNumberFormat="1" applyFont="1" applyFill="1" applyBorder="1" applyAlignment="1">
      <alignment horizontal="center" vertical="center" wrapText="1"/>
      <protection/>
    </xf>
    <xf numFmtId="164" fontId="36" fillId="0" borderId="39" xfId="107" applyNumberFormat="1" applyFont="1" applyFill="1" applyBorder="1" applyAlignment="1">
      <alignment horizontal="left" vertical="center" wrapText="1"/>
      <protection/>
    </xf>
    <xf numFmtId="164" fontId="36" fillId="0" borderId="28" xfId="107" applyNumberFormat="1" applyFont="1" applyFill="1" applyBorder="1" applyAlignment="1" applyProtection="1">
      <alignment vertical="center" wrapText="1"/>
      <protection locked="0"/>
    </xf>
    <xf numFmtId="164" fontId="36" fillId="0" borderId="28" xfId="0" applyNumberFormat="1" applyFont="1" applyFill="1" applyBorder="1" applyAlignment="1" applyProtection="1">
      <alignment vertical="center" wrapText="1"/>
      <protection locked="0"/>
    </xf>
    <xf numFmtId="164" fontId="36" fillId="0" borderId="29" xfId="107" applyNumberFormat="1" applyFont="1" applyFill="1" applyBorder="1" applyAlignment="1" applyProtection="1">
      <alignment vertical="center" wrapText="1"/>
      <protection locked="0"/>
    </xf>
    <xf numFmtId="164" fontId="36" fillId="0" borderId="33" xfId="107" applyNumberFormat="1" applyFont="1" applyFill="1" applyBorder="1" applyAlignment="1">
      <alignment vertical="center" wrapText="1"/>
      <protection/>
    </xf>
    <xf numFmtId="164" fontId="36" fillId="0" borderId="28" xfId="107" applyNumberFormat="1" applyFont="1" applyFill="1" applyBorder="1" applyAlignment="1">
      <alignment vertical="center" wrapText="1"/>
      <protection/>
    </xf>
    <xf numFmtId="164" fontId="36" fillId="0" borderId="29" xfId="107" applyNumberFormat="1" applyFont="1" applyFill="1" applyBorder="1" applyAlignment="1">
      <alignment vertical="center" wrapText="1"/>
      <protection/>
    </xf>
    <xf numFmtId="164" fontId="36" fillId="0" borderId="13" xfId="107" applyNumberFormat="1" applyFont="1" applyFill="1" applyBorder="1" applyAlignment="1">
      <alignment horizontal="left" vertical="center" wrapText="1"/>
      <protection/>
    </xf>
    <xf numFmtId="164" fontId="36" fillId="0" borderId="10" xfId="107" applyNumberFormat="1" applyFont="1" applyFill="1" applyBorder="1" applyAlignment="1" applyProtection="1">
      <alignment vertical="center" wrapText="1"/>
      <protection locked="0"/>
    </xf>
    <xf numFmtId="164" fontId="36" fillId="0" borderId="12" xfId="107" applyNumberFormat="1" applyFont="1" applyFill="1" applyBorder="1" applyAlignment="1" applyProtection="1">
      <alignment vertical="center" wrapText="1"/>
      <protection locked="0"/>
    </xf>
    <xf numFmtId="164" fontId="36" fillId="0" borderId="31" xfId="107" applyNumberFormat="1" applyFont="1" applyFill="1" applyBorder="1" applyAlignment="1">
      <alignment vertical="center" wrapText="1"/>
      <protection/>
    </xf>
    <xf numFmtId="164" fontId="36" fillId="0" borderId="10" xfId="107" applyNumberFormat="1" applyFont="1" applyFill="1" applyBorder="1" applyAlignment="1">
      <alignment vertical="center" wrapText="1"/>
      <protection/>
    </xf>
    <xf numFmtId="164" fontId="36" fillId="0" borderId="12" xfId="107" applyNumberFormat="1" applyFont="1" applyFill="1" applyBorder="1" applyAlignment="1">
      <alignment vertical="center" wrapText="1"/>
      <protection/>
    </xf>
    <xf numFmtId="164" fontId="36" fillId="0" borderId="13" xfId="107" applyNumberFormat="1" applyFont="1" applyFill="1" applyBorder="1" applyAlignment="1" applyProtection="1">
      <alignment horizontal="left" vertical="center" wrapText="1"/>
      <protection locked="0"/>
    </xf>
    <xf numFmtId="164" fontId="36" fillId="0" borderId="24" xfId="107" applyNumberFormat="1" applyFont="1" applyFill="1" applyBorder="1" applyAlignment="1" applyProtection="1">
      <alignment horizontal="left" vertical="center" wrapText="1"/>
      <protection locked="0"/>
    </xf>
    <xf numFmtId="164" fontId="36" fillId="0" borderId="14" xfId="107" applyNumberFormat="1" applyFont="1" applyFill="1" applyBorder="1" applyAlignment="1" applyProtection="1">
      <alignment vertical="center" wrapText="1"/>
      <protection locked="0"/>
    </xf>
    <xf numFmtId="164" fontId="36" fillId="0" borderId="15" xfId="107" applyNumberFormat="1" applyFont="1" applyFill="1" applyBorder="1" applyAlignment="1" applyProtection="1">
      <alignment vertical="center" wrapText="1"/>
      <protection locked="0"/>
    </xf>
    <xf numFmtId="164" fontId="36" fillId="0" borderId="52" xfId="107" applyNumberFormat="1" applyFont="1" applyFill="1" applyBorder="1" applyAlignment="1" applyProtection="1">
      <alignment vertical="center" wrapText="1"/>
      <protection locked="0"/>
    </xf>
    <xf numFmtId="164" fontId="36" fillId="0" borderId="14" xfId="107" applyNumberFormat="1" applyFont="1" applyFill="1" applyBorder="1" applyAlignment="1">
      <alignment vertical="center" wrapText="1"/>
      <protection/>
    </xf>
    <xf numFmtId="164" fontId="36" fillId="0" borderId="15" xfId="107" applyNumberFormat="1" applyFont="1" applyFill="1" applyBorder="1" applyAlignment="1">
      <alignment vertical="center" wrapText="1"/>
      <protection/>
    </xf>
    <xf numFmtId="164" fontId="34" fillId="0" borderId="25" xfId="107" applyNumberFormat="1" applyFont="1" applyFill="1" applyBorder="1" applyAlignment="1">
      <alignment horizontal="left" vertical="center" wrapText="1"/>
      <protection/>
    </xf>
    <xf numFmtId="164" fontId="34" fillId="0" borderId="16" xfId="107" applyNumberFormat="1" applyFont="1" applyFill="1" applyBorder="1" applyAlignment="1">
      <alignment vertical="center" wrapText="1"/>
      <protection/>
    </xf>
    <xf numFmtId="164" fontId="34" fillId="0" borderId="11" xfId="107" applyNumberFormat="1" applyFont="1" applyFill="1" applyBorder="1" applyAlignment="1">
      <alignment vertical="center" wrapText="1"/>
      <protection/>
    </xf>
    <xf numFmtId="164" fontId="34" fillId="0" borderId="32" xfId="107" applyNumberFormat="1" applyFont="1" applyFill="1" applyBorder="1" applyAlignment="1">
      <alignment vertical="center" wrapText="1"/>
      <protection/>
    </xf>
    <xf numFmtId="164" fontId="34" fillId="0" borderId="37" xfId="107" applyNumberFormat="1" applyFont="1" applyFill="1" applyBorder="1" applyAlignment="1">
      <alignment horizontal="left" vertical="center" wrapText="1"/>
      <protection/>
    </xf>
    <xf numFmtId="164" fontId="36" fillId="0" borderId="41" xfId="107" applyNumberFormat="1" applyFont="1" applyFill="1" applyBorder="1" applyAlignment="1" applyProtection="1">
      <alignment horizontal="center" vertical="center" wrapText="1"/>
      <protection locked="0"/>
    </xf>
    <xf numFmtId="164" fontId="36" fillId="0" borderId="41" xfId="107" applyNumberFormat="1" applyFont="1" applyFill="1" applyBorder="1" applyAlignment="1" applyProtection="1">
      <alignment horizontal="right" vertical="center" wrapText="1"/>
      <protection locked="0"/>
    </xf>
    <xf numFmtId="164" fontId="36" fillId="0" borderId="42" xfId="107" applyNumberFormat="1" applyFont="1" applyFill="1" applyBorder="1" applyAlignment="1" applyProtection="1">
      <alignment horizontal="right" vertical="center" wrapText="1"/>
      <protection locked="0"/>
    </xf>
    <xf numFmtId="164" fontId="34" fillId="0" borderId="44" xfId="107" applyNumberFormat="1" applyFont="1" applyFill="1" applyBorder="1" applyAlignment="1">
      <alignment vertical="center" wrapText="1"/>
      <protection/>
    </xf>
    <xf numFmtId="164" fontId="36" fillId="0" borderId="42" xfId="107" applyNumberFormat="1" applyFont="1" applyFill="1" applyBorder="1" applyAlignment="1" applyProtection="1">
      <alignment horizontal="center" vertical="center" wrapText="1"/>
      <protection locked="0"/>
    </xf>
    <xf numFmtId="164" fontId="36" fillId="0" borderId="0" xfId="107" applyNumberFormat="1" applyFont="1" applyFill="1" applyAlignment="1">
      <alignment horizontal="right" vertical="center" wrapText="1"/>
      <protection/>
    </xf>
    <xf numFmtId="164" fontId="36" fillId="0" borderId="31" xfId="107" applyNumberFormat="1" applyFont="1" applyFill="1" applyBorder="1" applyAlignment="1" applyProtection="1">
      <alignment vertical="center" wrapText="1"/>
      <protection locked="0"/>
    </xf>
    <xf numFmtId="3" fontId="18" fillId="0" borderId="53" xfId="107" applyNumberFormat="1" applyFont="1" applyBorder="1" applyAlignment="1">
      <alignment vertical="center"/>
      <protection/>
    </xf>
    <xf numFmtId="3" fontId="18" fillId="0" borderId="43" xfId="107" applyNumberFormat="1" applyFont="1" applyBorder="1" applyAlignment="1">
      <alignment vertical="center"/>
      <protection/>
    </xf>
    <xf numFmtId="164" fontId="7" fillId="0" borderId="25" xfId="131" applyNumberFormat="1" applyFont="1" applyFill="1" applyBorder="1" applyAlignment="1">
      <alignment horizontal="center" vertical="center" wrapText="1"/>
      <protection/>
    </xf>
    <xf numFmtId="164" fontId="7" fillId="0" borderId="25" xfId="0" applyNumberFormat="1" applyFont="1" applyFill="1" applyBorder="1" applyAlignment="1">
      <alignment horizontal="center" vertical="center" wrapText="1"/>
    </xf>
    <xf numFmtId="164" fontId="7" fillId="0" borderId="25" xfId="120" applyNumberFormat="1" applyFont="1" applyFill="1" applyBorder="1" applyAlignment="1">
      <alignment horizontal="center" vertical="center" wrapText="1"/>
      <protection/>
    </xf>
    <xf numFmtId="164" fontId="7" fillId="0" borderId="25" xfId="106" applyNumberFormat="1" applyFont="1" applyFill="1" applyBorder="1" applyAlignment="1">
      <alignment horizontal="center" vertical="center" wrapText="1"/>
      <protection/>
    </xf>
    <xf numFmtId="164" fontId="7" fillId="0" borderId="18" xfId="106" applyNumberFormat="1" applyFont="1" applyFill="1" applyBorder="1" applyAlignment="1">
      <alignment horizontal="center" vertical="center" wrapText="1"/>
      <protection/>
    </xf>
    <xf numFmtId="164" fontId="7" fillId="0" borderId="18" xfId="131" applyNumberFormat="1" applyFont="1" applyFill="1" applyBorder="1" applyAlignment="1">
      <alignment horizontal="center" vertical="center" wrapText="1"/>
      <protection/>
    </xf>
    <xf numFmtId="164" fontId="17" fillId="0" borderId="18" xfId="123" applyNumberFormat="1" applyFont="1" applyFill="1" applyBorder="1" applyAlignment="1">
      <alignment horizontal="centerContinuous" vertical="center" wrapText="1"/>
      <protection/>
    </xf>
    <xf numFmtId="164" fontId="16" fillId="0" borderId="54" xfId="122" applyNumberFormat="1" applyFont="1" applyFill="1" applyBorder="1" applyAlignment="1">
      <alignment horizontal="centerContinuous" vertical="center"/>
      <protection/>
    </xf>
    <xf numFmtId="164" fontId="17" fillId="0" borderId="17" xfId="122" applyNumberFormat="1" applyFont="1" applyFill="1" applyBorder="1" applyAlignment="1">
      <alignment vertical="center"/>
      <protection/>
    </xf>
    <xf numFmtId="164" fontId="16" fillId="0" borderId="17" xfId="122" applyNumberFormat="1" applyFont="1" applyFill="1" applyBorder="1" applyAlignment="1">
      <alignment vertical="center"/>
      <protection/>
    </xf>
    <xf numFmtId="164" fontId="16" fillId="0" borderId="17" xfId="121" applyNumberFormat="1" applyFont="1" applyFill="1" applyBorder="1" applyAlignment="1">
      <alignment vertical="center"/>
      <protection/>
    </xf>
    <xf numFmtId="164" fontId="37" fillId="0" borderId="17" xfId="122" applyNumberFormat="1" applyFont="1" applyFill="1" applyBorder="1" applyAlignment="1">
      <alignment vertical="center"/>
      <protection/>
    </xf>
    <xf numFmtId="164" fontId="15" fillId="0" borderId="17" xfId="122" applyNumberFormat="1" applyFont="1" applyFill="1" applyBorder="1" applyAlignment="1">
      <alignment vertical="center"/>
      <protection/>
    </xf>
    <xf numFmtId="164" fontId="16" fillId="0" borderId="17" xfId="122" applyNumberFormat="1" applyFont="1" applyFill="1" applyBorder="1" applyAlignment="1">
      <alignment vertical="center"/>
      <protection/>
    </xf>
    <xf numFmtId="164" fontId="17" fillId="0" borderId="17" xfId="122" applyNumberFormat="1" applyFont="1" applyFill="1" applyBorder="1" applyAlignment="1">
      <alignment vertical="center"/>
      <protection/>
    </xf>
    <xf numFmtId="164" fontId="16" fillId="0" borderId="54" xfId="122" applyNumberFormat="1" applyFont="1" applyFill="1" applyBorder="1" applyAlignment="1">
      <alignment vertical="center"/>
      <protection/>
    </xf>
    <xf numFmtId="164" fontId="16" fillId="0" borderId="55" xfId="122" applyNumberFormat="1" applyFont="1" applyFill="1" applyBorder="1" applyAlignment="1">
      <alignment vertical="center"/>
      <protection/>
    </xf>
    <xf numFmtId="164" fontId="5" fillId="0" borderId="0" xfId="0" applyNumberFormat="1" applyFont="1" applyFill="1" applyAlignment="1">
      <alignment vertical="center"/>
    </xf>
    <xf numFmtId="164" fontId="4" fillId="0" borderId="0" xfId="0" applyNumberFormat="1" applyFont="1" applyFill="1" applyAlignment="1">
      <alignment vertical="center"/>
    </xf>
    <xf numFmtId="164" fontId="5" fillId="0" borderId="10" xfId="0" applyNumberFormat="1" applyFont="1" applyFill="1" applyBorder="1" applyAlignment="1">
      <alignment horizontal="center" vertical="center" wrapText="1"/>
    </xf>
    <xf numFmtId="164" fontId="5" fillId="0" borderId="13" xfId="0" applyNumberFormat="1" applyFont="1" applyFill="1" applyBorder="1" applyAlignment="1">
      <alignment vertical="center" wrapText="1"/>
    </xf>
    <xf numFmtId="164" fontId="4" fillId="0" borderId="0" xfId="0" applyNumberFormat="1" applyFont="1" applyFill="1" applyAlignment="1">
      <alignment horizontal="center" vertical="center" wrapText="1"/>
    </xf>
    <xf numFmtId="164" fontId="5" fillId="0" borderId="0" xfId="0" applyNumberFormat="1" applyFont="1" applyFill="1" applyAlignment="1">
      <alignment horizontal="center" vertical="center" wrapText="1"/>
    </xf>
    <xf numFmtId="164" fontId="5" fillId="0" borderId="0" xfId="0" applyNumberFormat="1" applyFont="1" applyFill="1" applyAlignment="1">
      <alignment vertical="center" wrapText="1"/>
    </xf>
    <xf numFmtId="164" fontId="4" fillId="0" borderId="0" xfId="0" applyNumberFormat="1" applyFont="1" applyFill="1" applyAlignment="1">
      <alignment horizontal="center" vertical="center"/>
    </xf>
    <xf numFmtId="164" fontId="5" fillId="0" borderId="0" xfId="0" applyNumberFormat="1" applyFont="1" applyFill="1" applyAlignment="1">
      <alignment horizontal="center" vertical="center"/>
    </xf>
    <xf numFmtId="164" fontId="9" fillId="0" borderId="10" xfId="0" applyNumberFormat="1" applyFont="1" applyFill="1" applyBorder="1" applyAlignment="1">
      <alignment vertical="center"/>
    </xf>
    <xf numFmtId="3" fontId="33" fillId="0" borderId="11" xfId="117" applyNumberFormat="1" applyFont="1" applyFill="1" applyBorder="1" applyAlignment="1">
      <alignment horizontal="right" vertical="center"/>
      <protection/>
    </xf>
    <xf numFmtId="3" fontId="11" fillId="0" borderId="12" xfId="117" applyNumberFormat="1" applyFont="1" applyFill="1" applyBorder="1" applyAlignment="1">
      <alignment horizontal="right" vertical="center"/>
      <protection/>
    </xf>
    <xf numFmtId="3" fontId="60" fillId="0" borderId="11" xfId="117" applyNumberFormat="1" applyFont="1" applyFill="1" applyBorder="1" applyAlignment="1">
      <alignment horizontal="right" vertical="center"/>
      <protection/>
    </xf>
    <xf numFmtId="3" fontId="11" fillId="0" borderId="10" xfId="129" applyNumberFormat="1" applyFont="1" applyFill="1" applyBorder="1" applyAlignment="1">
      <alignment horizontal="right" vertical="center" wrapText="1"/>
      <protection/>
    </xf>
    <xf numFmtId="3" fontId="11" fillId="0" borderId="10" xfId="133" applyNumberFormat="1" applyFont="1" applyFill="1" applyBorder="1" applyAlignment="1">
      <alignment horizontal="right" vertical="center" wrapText="1"/>
      <protection/>
    </xf>
    <xf numFmtId="164" fontId="11" fillId="0" borderId="13" xfId="105" applyNumberFormat="1" applyFont="1" applyFill="1" applyBorder="1" applyAlignment="1">
      <alignment horizontal="left" vertical="center" wrapText="1"/>
      <protection/>
    </xf>
    <xf numFmtId="49" fontId="23" fillId="0" borderId="46" xfId="117" applyNumberFormat="1" applyFont="1" applyFill="1" applyBorder="1" applyAlignment="1">
      <alignment horizontal="left" vertical="center" wrapText="1"/>
      <protection/>
    </xf>
    <xf numFmtId="164" fontId="24" fillId="0" borderId="13" xfId="131" applyNumberFormat="1" applyFont="1" applyFill="1" applyBorder="1" applyAlignment="1">
      <alignment horizontal="left" vertical="center" wrapText="1"/>
      <protection/>
    </xf>
    <xf numFmtId="3" fontId="11" fillId="0" borderId="10" xfId="0" applyNumberFormat="1" applyFont="1" applyFill="1" applyBorder="1" applyAlignment="1">
      <alignment horizontal="right" vertical="center" wrapText="1"/>
    </xf>
    <xf numFmtId="49" fontId="11" fillId="0" borderId="13" xfId="0" applyNumberFormat="1" applyFont="1" applyFill="1" applyBorder="1" applyAlignment="1">
      <alignment horizontal="left" vertical="center" wrapText="1"/>
    </xf>
    <xf numFmtId="3" fontId="11" fillId="0" borderId="20" xfId="0" applyNumberFormat="1" applyFont="1" applyFill="1" applyBorder="1" applyAlignment="1">
      <alignment horizontal="right" vertical="center" wrapText="1"/>
    </xf>
    <xf numFmtId="164" fontId="9" fillId="0" borderId="0" xfId="0" applyNumberFormat="1" applyFont="1" applyFill="1" applyAlignment="1">
      <alignment horizontal="center" vertical="center"/>
    </xf>
    <xf numFmtId="3" fontId="11" fillId="0" borderId="27" xfId="105" applyNumberFormat="1" applyFont="1" applyFill="1" applyBorder="1" applyAlignment="1">
      <alignment vertical="center"/>
      <protection/>
    </xf>
    <xf numFmtId="164" fontId="11" fillId="0" borderId="13" xfId="106" applyNumberFormat="1" applyFont="1" applyFill="1" applyBorder="1" applyAlignment="1">
      <alignment horizontal="left" vertical="center" wrapText="1"/>
      <protection/>
    </xf>
    <xf numFmtId="164" fontId="11" fillId="0" borderId="24" xfId="106" applyNumberFormat="1" applyFont="1" applyFill="1" applyBorder="1" applyAlignment="1">
      <alignment horizontal="left" vertical="center" wrapText="1"/>
      <protection/>
    </xf>
    <xf numFmtId="0" fontId="9" fillId="0" borderId="0" xfId="0" applyFont="1" applyFill="1" applyAlignment="1">
      <alignment horizontal="center" vertical="center"/>
    </xf>
    <xf numFmtId="0" fontId="9" fillId="0" borderId="25" xfId="0" applyFont="1" applyFill="1" applyBorder="1" applyAlignment="1">
      <alignment horizontal="center" vertical="center"/>
    </xf>
    <xf numFmtId="164" fontId="11" fillId="0" borderId="0" xfId="0" applyNumberFormat="1" applyFont="1" applyFill="1" applyAlignment="1">
      <alignment horizontal="right" vertical="center"/>
    </xf>
    <xf numFmtId="164" fontId="9" fillId="0" borderId="0" xfId="0" applyNumberFormat="1" applyFont="1" applyFill="1" applyAlignment="1">
      <alignment vertical="center"/>
    </xf>
    <xf numFmtId="49" fontId="11" fillId="0" borderId="14" xfId="0" applyNumberFormat="1" applyFont="1" applyFill="1" applyBorder="1" applyAlignment="1">
      <alignment horizontal="left" vertical="center" indent="2"/>
    </xf>
    <xf numFmtId="49" fontId="11" fillId="0" borderId="28" xfId="0" applyNumberFormat="1" applyFont="1" applyFill="1" applyBorder="1" applyAlignment="1">
      <alignment horizontal="left" vertical="center" indent="2"/>
    </xf>
    <xf numFmtId="164" fontId="3" fillId="0" borderId="0" xfId="103" applyNumberFormat="1" applyFont="1" applyAlignment="1">
      <alignment vertical="center"/>
      <protection/>
    </xf>
    <xf numFmtId="164" fontId="29" fillId="0" borderId="0" xfId="103" applyNumberFormat="1" applyFont="1" applyAlignment="1">
      <alignment horizontal="right" vertical="center"/>
      <protection/>
    </xf>
    <xf numFmtId="164" fontId="30" fillId="0" borderId="0" xfId="103" applyNumberFormat="1" applyFont="1" applyAlignment="1">
      <alignment horizontal="center" vertical="center"/>
      <protection/>
    </xf>
    <xf numFmtId="164" fontId="3" fillId="0" borderId="0" xfId="103" applyNumberFormat="1" applyFont="1" applyBorder="1" applyAlignment="1">
      <alignment vertical="center"/>
      <protection/>
    </xf>
    <xf numFmtId="164" fontId="31" fillId="0" borderId="0" xfId="103" applyNumberFormat="1" applyFont="1" applyBorder="1" applyAlignment="1">
      <alignment horizontal="right" vertical="center"/>
      <protection/>
    </xf>
    <xf numFmtId="164" fontId="18" fillId="0" borderId="0" xfId="103" applyNumberFormat="1" applyFont="1" applyBorder="1" applyAlignment="1">
      <alignment vertical="center"/>
      <protection/>
    </xf>
    <xf numFmtId="164" fontId="18" fillId="0" borderId="0" xfId="103" applyNumberFormat="1" applyFont="1" applyAlignment="1">
      <alignment vertical="center"/>
      <protection/>
    </xf>
    <xf numFmtId="164" fontId="18" fillId="0" borderId="49" xfId="103" applyNumberFormat="1" applyFont="1" applyBorder="1" applyAlignment="1">
      <alignment horizontal="center" vertical="center"/>
      <protection/>
    </xf>
    <xf numFmtId="164" fontId="18" fillId="0" borderId="21" xfId="103" applyNumberFormat="1" applyFont="1" applyBorder="1" applyAlignment="1">
      <alignment horizontal="center" vertical="center"/>
      <protection/>
    </xf>
    <xf numFmtId="164" fontId="18" fillId="0" borderId="56" xfId="103" applyNumberFormat="1" applyFont="1" applyBorder="1" applyAlignment="1">
      <alignment horizontal="center" vertical="center"/>
      <protection/>
    </xf>
    <xf numFmtId="164" fontId="18" fillId="0" borderId="57" xfId="103" applyNumberFormat="1" applyFont="1" applyBorder="1" applyAlignment="1">
      <alignment horizontal="center" vertical="center"/>
      <protection/>
    </xf>
    <xf numFmtId="164" fontId="18" fillId="0" borderId="50" xfId="103" applyNumberFormat="1" applyFont="1" applyBorder="1" applyAlignment="1">
      <alignment horizontal="center" vertical="center"/>
      <protection/>
    </xf>
    <xf numFmtId="164" fontId="18" fillId="0" borderId="25" xfId="103" applyNumberFormat="1" applyFont="1" applyBorder="1" applyAlignment="1">
      <alignment vertical="center"/>
      <protection/>
    </xf>
    <xf numFmtId="164" fontId="18" fillId="0" borderId="16" xfId="103" applyNumberFormat="1" applyFont="1" applyBorder="1" applyAlignment="1">
      <alignment horizontal="left" vertical="center"/>
      <protection/>
    </xf>
    <xf numFmtId="164" fontId="18" fillId="0" borderId="58" xfId="103" applyNumberFormat="1" applyFont="1" applyBorder="1" applyAlignment="1">
      <alignment vertical="center"/>
      <protection/>
    </xf>
    <xf numFmtId="164" fontId="18" fillId="0" borderId="16" xfId="103" applyNumberFormat="1" applyFont="1" applyBorder="1" applyAlignment="1">
      <alignment vertical="center"/>
      <protection/>
    </xf>
    <xf numFmtId="164" fontId="18" fillId="0" borderId="59" xfId="103" applyNumberFormat="1" applyFont="1" applyBorder="1" applyAlignment="1">
      <alignment vertical="center"/>
      <protection/>
    </xf>
    <xf numFmtId="164" fontId="18" fillId="0" borderId="11" xfId="103" applyNumberFormat="1" applyFont="1" applyBorder="1" applyAlignment="1">
      <alignment vertical="center"/>
      <protection/>
    </xf>
    <xf numFmtId="164" fontId="3" fillId="0" borderId="60" xfId="103" applyNumberFormat="1" applyFont="1" applyBorder="1" applyAlignment="1">
      <alignment vertical="center"/>
      <protection/>
    </xf>
    <xf numFmtId="164" fontId="3" fillId="0" borderId="61" xfId="103" applyNumberFormat="1" applyFont="1" applyFill="1" applyBorder="1" applyAlignment="1">
      <alignment vertical="center"/>
      <protection/>
    </xf>
    <xf numFmtId="2" fontId="3" fillId="0" borderId="62" xfId="103" applyNumberFormat="1" applyFont="1" applyBorder="1" applyAlignment="1">
      <alignment horizontal="center" vertical="center"/>
      <protection/>
    </xf>
    <xf numFmtId="164" fontId="3" fillId="0" borderId="63" xfId="103" applyNumberFormat="1" applyFont="1" applyBorder="1" applyAlignment="1">
      <alignment vertical="center"/>
      <protection/>
    </xf>
    <xf numFmtId="164" fontId="3" fillId="0" borderId="61" xfId="103" applyNumberFormat="1" applyFont="1" applyBorder="1" applyAlignment="1">
      <alignment vertical="center"/>
      <protection/>
    </xf>
    <xf numFmtId="164" fontId="18" fillId="0" borderId="64" xfId="103" applyNumberFormat="1" applyFont="1" applyFill="1" applyBorder="1" applyAlignment="1">
      <alignment vertical="center"/>
      <protection/>
    </xf>
    <xf numFmtId="164" fontId="18" fillId="0" borderId="62" xfId="103" applyNumberFormat="1" applyFont="1" applyBorder="1" applyAlignment="1">
      <alignment vertical="center"/>
      <protection/>
    </xf>
    <xf numFmtId="164" fontId="18" fillId="0" borderId="64" xfId="103" applyNumberFormat="1" applyFont="1" applyBorder="1" applyAlignment="1">
      <alignment vertical="center"/>
      <protection/>
    </xf>
    <xf numFmtId="164" fontId="3" fillId="0" borderId="60" xfId="103" applyNumberFormat="1" applyFont="1" applyBorder="1" applyAlignment="1">
      <alignment horizontal="center" vertical="center"/>
      <protection/>
    </xf>
    <xf numFmtId="164" fontId="3" fillId="0" borderId="61" xfId="103" applyNumberFormat="1" applyFont="1" applyBorder="1" applyAlignment="1">
      <alignment horizontal="center" vertical="center"/>
      <protection/>
    </xf>
    <xf numFmtId="164" fontId="3" fillId="0" borderId="63" xfId="103" applyNumberFormat="1" applyFont="1" applyBorder="1" applyAlignment="1">
      <alignment horizontal="center" vertical="center"/>
      <protection/>
    </xf>
    <xf numFmtId="164" fontId="18" fillId="0" borderId="63" xfId="103" applyNumberFormat="1" applyFont="1" applyBorder="1" applyAlignment="1">
      <alignment vertical="center"/>
      <protection/>
    </xf>
    <xf numFmtId="164" fontId="18" fillId="0" borderId="61" xfId="103" applyNumberFormat="1" applyFont="1" applyBorder="1" applyAlignment="1">
      <alignment vertical="center"/>
      <protection/>
    </xf>
    <xf numFmtId="164" fontId="18" fillId="0" borderId="60" xfId="103" applyNumberFormat="1" applyFont="1" applyBorder="1" applyAlignment="1">
      <alignment vertical="center"/>
      <protection/>
    </xf>
    <xf numFmtId="164" fontId="3" fillId="0" borderId="13" xfId="103" applyNumberFormat="1" applyFont="1" applyBorder="1" applyAlignment="1">
      <alignment vertical="center"/>
      <protection/>
    </xf>
    <xf numFmtId="164" fontId="3" fillId="0" borderId="10" xfId="103" applyNumberFormat="1" applyFont="1" applyFill="1" applyBorder="1" applyAlignment="1">
      <alignment horizontal="left" vertical="center"/>
      <protection/>
    </xf>
    <xf numFmtId="2" fontId="3" fillId="0" borderId="12" xfId="103" applyNumberFormat="1" applyFont="1" applyBorder="1" applyAlignment="1">
      <alignment horizontal="center" vertical="center"/>
      <protection/>
    </xf>
    <xf numFmtId="164" fontId="3" fillId="0" borderId="65" xfId="103" applyNumberFormat="1" applyFont="1" applyBorder="1" applyAlignment="1">
      <alignment vertical="center"/>
      <protection/>
    </xf>
    <xf numFmtId="164" fontId="3" fillId="0" borderId="10" xfId="103" applyNumberFormat="1" applyFont="1" applyBorder="1" applyAlignment="1">
      <alignment vertical="center"/>
      <protection/>
    </xf>
    <xf numFmtId="164" fontId="18" fillId="0" borderId="66" xfId="103" applyNumberFormat="1" applyFont="1" applyFill="1" applyBorder="1" applyAlignment="1">
      <alignment vertical="center"/>
      <protection/>
    </xf>
    <xf numFmtId="164" fontId="18" fillId="0" borderId="12" xfId="103" applyNumberFormat="1" applyFont="1" applyBorder="1" applyAlignment="1">
      <alignment vertical="center"/>
      <protection/>
    </xf>
    <xf numFmtId="164" fontId="18" fillId="0" borderId="66" xfId="103" applyNumberFormat="1" applyFont="1" applyBorder="1" applyAlignment="1">
      <alignment vertical="center"/>
      <protection/>
    </xf>
    <xf numFmtId="164" fontId="3" fillId="0" borderId="13" xfId="103" applyNumberFormat="1" applyFont="1" applyBorder="1" applyAlignment="1">
      <alignment vertical="center"/>
      <protection/>
    </xf>
    <xf numFmtId="164" fontId="3" fillId="0" borderId="10" xfId="103" applyNumberFormat="1" applyFont="1" applyBorder="1" applyAlignment="1">
      <alignment vertical="center"/>
      <protection/>
    </xf>
    <xf numFmtId="164" fontId="3" fillId="0" borderId="65" xfId="103" applyNumberFormat="1" applyFont="1" applyBorder="1" applyAlignment="1">
      <alignment vertical="center"/>
      <protection/>
    </xf>
    <xf numFmtId="164" fontId="18" fillId="0" borderId="65" xfId="103" applyNumberFormat="1" applyFont="1" applyBorder="1" applyAlignment="1">
      <alignment vertical="center"/>
      <protection/>
    </xf>
    <xf numFmtId="164" fontId="18" fillId="0" borderId="10" xfId="103" applyNumberFormat="1" applyFont="1" applyBorder="1" applyAlignment="1">
      <alignment vertical="center"/>
      <protection/>
    </xf>
    <xf numFmtId="164" fontId="18" fillId="0" borderId="13" xfId="103" applyNumberFormat="1" applyFont="1" applyBorder="1" applyAlignment="1">
      <alignment vertical="center"/>
      <protection/>
    </xf>
    <xf numFmtId="164" fontId="3" fillId="0" borderId="10" xfId="103" applyNumberFormat="1" applyFont="1" applyFill="1" applyBorder="1" applyAlignment="1">
      <alignment vertical="center"/>
      <protection/>
    </xf>
    <xf numFmtId="164" fontId="18" fillId="0" borderId="13" xfId="103" applyNumberFormat="1" applyFont="1" applyBorder="1" applyAlignment="1">
      <alignment horizontal="center" vertical="center"/>
      <protection/>
    </xf>
    <xf numFmtId="164" fontId="18" fillId="0" borderId="13" xfId="103" applyNumberFormat="1" applyFont="1" applyFill="1" applyBorder="1" applyAlignment="1">
      <alignment horizontal="center" vertical="center"/>
      <protection/>
    </xf>
    <xf numFmtId="2" fontId="3" fillId="0" borderId="12" xfId="103" applyNumberFormat="1" applyFont="1" applyFill="1" applyBorder="1" applyAlignment="1">
      <alignment horizontal="center" vertical="center"/>
      <protection/>
    </xf>
    <xf numFmtId="164" fontId="3" fillId="0" borderId="13" xfId="103" applyNumberFormat="1" applyFont="1" applyFill="1" applyBorder="1" applyAlignment="1">
      <alignment vertical="center"/>
      <protection/>
    </xf>
    <xf numFmtId="164" fontId="3" fillId="0" borderId="65" xfId="103" applyNumberFormat="1" applyFont="1" applyFill="1" applyBorder="1" applyAlignment="1">
      <alignment vertical="center"/>
      <protection/>
    </xf>
    <xf numFmtId="164" fontId="3" fillId="0" borderId="10" xfId="103" applyNumberFormat="1" applyFont="1" applyFill="1" applyBorder="1" applyAlignment="1">
      <alignment vertical="center"/>
      <protection/>
    </xf>
    <xf numFmtId="164" fontId="18" fillId="0" borderId="67" xfId="103" applyNumberFormat="1" applyFont="1" applyFill="1" applyBorder="1" applyAlignment="1">
      <alignment horizontal="center" vertical="center"/>
      <protection/>
    </xf>
    <xf numFmtId="164" fontId="3" fillId="0" borderId="68" xfId="103" applyNumberFormat="1" applyFont="1" applyFill="1" applyBorder="1" applyAlignment="1">
      <alignment vertical="center"/>
      <protection/>
    </xf>
    <xf numFmtId="2" fontId="3" fillId="0" borderId="69" xfId="103" applyNumberFormat="1" applyFont="1" applyFill="1" applyBorder="1" applyAlignment="1">
      <alignment horizontal="center" vertical="center"/>
      <protection/>
    </xf>
    <xf numFmtId="164" fontId="3" fillId="0" borderId="70" xfId="103" applyNumberFormat="1" applyFont="1" applyBorder="1" applyAlignment="1">
      <alignment vertical="center"/>
      <protection/>
    </xf>
    <xf numFmtId="164" fontId="3" fillId="0" borderId="68" xfId="103" applyNumberFormat="1" applyFont="1" applyBorder="1" applyAlignment="1">
      <alignment vertical="center"/>
      <protection/>
    </xf>
    <xf numFmtId="164" fontId="18" fillId="0" borderId="71" xfId="103" applyNumberFormat="1" applyFont="1" applyFill="1" applyBorder="1" applyAlignment="1">
      <alignment vertical="center"/>
      <protection/>
    </xf>
    <xf numFmtId="164" fontId="3" fillId="0" borderId="67" xfId="103" applyNumberFormat="1" applyFont="1" applyFill="1" applyBorder="1" applyAlignment="1">
      <alignment vertical="center"/>
      <protection/>
    </xf>
    <xf numFmtId="164" fontId="18" fillId="0" borderId="69" xfId="103" applyNumberFormat="1" applyFont="1" applyBorder="1" applyAlignment="1">
      <alignment vertical="center"/>
      <protection/>
    </xf>
    <xf numFmtId="164" fontId="18" fillId="0" borderId="71" xfId="103" applyNumberFormat="1" applyFont="1" applyBorder="1" applyAlignment="1">
      <alignment vertical="center"/>
      <protection/>
    </xf>
    <xf numFmtId="164" fontId="3" fillId="0" borderId="67" xfId="103" applyNumberFormat="1" applyFont="1" applyBorder="1" applyAlignment="1">
      <alignment vertical="center"/>
      <protection/>
    </xf>
    <xf numFmtId="164" fontId="3" fillId="0" borderId="68" xfId="103" applyNumberFormat="1" applyFont="1" applyBorder="1" applyAlignment="1">
      <alignment vertical="center"/>
      <protection/>
    </xf>
    <xf numFmtId="164" fontId="3" fillId="0" borderId="70" xfId="103" applyNumberFormat="1" applyFont="1" applyBorder="1" applyAlignment="1">
      <alignment vertical="center"/>
      <protection/>
    </xf>
    <xf numFmtId="164" fontId="18" fillId="0" borderId="67" xfId="103" applyNumberFormat="1" applyFont="1" applyBorder="1" applyAlignment="1">
      <alignment vertical="center"/>
      <protection/>
    </xf>
    <xf numFmtId="164" fontId="18" fillId="0" borderId="68" xfId="103" applyNumberFormat="1" applyFont="1" applyBorder="1" applyAlignment="1">
      <alignment vertical="center"/>
      <protection/>
    </xf>
    <xf numFmtId="164" fontId="18" fillId="0" borderId="70" xfId="103" applyNumberFormat="1" applyFont="1" applyBorder="1" applyAlignment="1">
      <alignment vertical="center"/>
      <protection/>
    </xf>
    <xf numFmtId="164" fontId="18" fillId="0" borderId="25" xfId="103" applyNumberFormat="1" applyFont="1" applyFill="1" applyBorder="1" applyAlignment="1">
      <alignment horizontal="center" vertical="center"/>
      <protection/>
    </xf>
    <xf numFmtId="164" fontId="18" fillId="0" borderId="16" xfId="103" applyNumberFormat="1" applyFont="1" applyFill="1" applyBorder="1" applyAlignment="1">
      <alignment vertical="center"/>
      <protection/>
    </xf>
    <xf numFmtId="2" fontId="3" fillId="0" borderId="11" xfId="103" applyNumberFormat="1" applyFont="1" applyFill="1" applyBorder="1" applyAlignment="1">
      <alignment horizontal="center" vertical="center"/>
      <protection/>
    </xf>
    <xf numFmtId="164" fontId="18" fillId="0" borderId="58" xfId="103" applyNumberFormat="1" applyFont="1" applyBorder="1" applyAlignment="1">
      <alignment vertical="center"/>
      <protection/>
    </xf>
    <xf numFmtId="164" fontId="18" fillId="0" borderId="16" xfId="103" applyNumberFormat="1" applyFont="1" applyBorder="1" applyAlignment="1">
      <alignment vertical="center"/>
      <protection/>
    </xf>
    <xf numFmtId="164" fontId="18" fillId="0" borderId="11" xfId="103" applyNumberFormat="1" applyFont="1" applyBorder="1" applyAlignment="1">
      <alignment vertical="center"/>
      <protection/>
    </xf>
    <xf numFmtId="164" fontId="18" fillId="0" borderId="59" xfId="103" applyNumberFormat="1" applyFont="1" applyBorder="1" applyAlignment="1">
      <alignment vertical="center"/>
      <protection/>
    </xf>
    <xf numFmtId="164" fontId="18" fillId="0" borderId="25" xfId="103" applyNumberFormat="1" applyFont="1" applyBorder="1" applyAlignment="1">
      <alignment vertical="center"/>
      <protection/>
    </xf>
    <xf numFmtId="164" fontId="18" fillId="0" borderId="25" xfId="103" applyNumberFormat="1" applyFont="1" applyBorder="1" applyAlignment="1">
      <alignment horizontal="center" vertical="center"/>
      <protection/>
    </xf>
    <xf numFmtId="164" fontId="62" fillId="0" borderId="11" xfId="103" applyNumberFormat="1" applyFont="1" applyBorder="1" applyAlignment="1">
      <alignment horizontal="left" vertical="center"/>
      <protection/>
    </xf>
    <xf numFmtId="164" fontId="18" fillId="0" borderId="59" xfId="103" applyNumberFormat="1" applyFont="1" applyFill="1" applyBorder="1" applyAlignment="1">
      <alignment vertical="center"/>
      <protection/>
    </xf>
    <xf numFmtId="164" fontId="3" fillId="0" borderId="0" xfId="103" applyNumberFormat="1" applyFont="1" applyFill="1" applyAlignment="1">
      <alignment vertical="center"/>
      <protection/>
    </xf>
    <xf numFmtId="164" fontId="3" fillId="0" borderId="60" xfId="103" applyNumberFormat="1" applyFont="1" applyFill="1" applyBorder="1" applyAlignment="1">
      <alignment vertical="center"/>
      <protection/>
    </xf>
    <xf numFmtId="164" fontId="3" fillId="0" borderId="60" xfId="103" applyNumberFormat="1" applyFont="1" applyFill="1" applyBorder="1" applyAlignment="1">
      <alignment horizontal="center" vertical="center"/>
      <protection/>
    </xf>
    <xf numFmtId="164" fontId="3" fillId="0" borderId="61" xfId="103" applyNumberFormat="1" applyFont="1" applyFill="1" applyBorder="1" applyAlignment="1">
      <alignment horizontal="right" vertical="center"/>
      <protection/>
    </xf>
    <xf numFmtId="164" fontId="3" fillId="0" borderId="63" xfId="103" applyNumberFormat="1" applyFont="1" applyFill="1" applyBorder="1" applyAlignment="1">
      <alignment horizontal="center" vertical="center"/>
      <protection/>
    </xf>
    <xf numFmtId="164" fontId="18" fillId="0" borderId="12" xfId="103" applyNumberFormat="1" applyFont="1" applyFill="1" applyBorder="1" applyAlignment="1">
      <alignment vertical="center"/>
      <protection/>
    </xf>
    <xf numFmtId="164" fontId="3" fillId="0" borderId="13" xfId="103" applyNumberFormat="1" applyFont="1" applyFill="1" applyBorder="1" applyAlignment="1">
      <alignment horizontal="center" vertical="center"/>
      <protection/>
    </xf>
    <xf numFmtId="164" fontId="3" fillId="0" borderId="10" xfId="103" applyNumberFormat="1" applyFont="1" applyFill="1" applyBorder="1" applyAlignment="1">
      <alignment horizontal="right" vertical="center"/>
      <protection/>
    </xf>
    <xf numFmtId="164" fontId="3" fillId="0" borderId="65" xfId="103" applyNumberFormat="1" applyFont="1" applyFill="1" applyBorder="1" applyAlignment="1">
      <alignment horizontal="center" vertical="center"/>
      <protection/>
    </xf>
    <xf numFmtId="164" fontId="18" fillId="0" borderId="65" xfId="103" applyNumberFormat="1" applyFont="1" applyFill="1" applyBorder="1" applyAlignment="1">
      <alignment vertical="center"/>
      <protection/>
    </xf>
    <xf numFmtId="164" fontId="18" fillId="0" borderId="10" xfId="103" applyNumberFormat="1" applyFont="1" applyFill="1" applyBorder="1" applyAlignment="1">
      <alignment vertical="center"/>
      <protection/>
    </xf>
    <xf numFmtId="164" fontId="18" fillId="0" borderId="13" xfId="103" applyNumberFormat="1" applyFont="1" applyFill="1" applyBorder="1" applyAlignment="1">
      <alignment vertical="center"/>
      <protection/>
    </xf>
    <xf numFmtId="2" fontId="3" fillId="0" borderId="69" xfId="103" applyNumberFormat="1" applyFont="1" applyBorder="1" applyAlignment="1">
      <alignment horizontal="center" vertical="center"/>
      <protection/>
    </xf>
    <xf numFmtId="164" fontId="18" fillId="0" borderId="69" xfId="103" applyNumberFormat="1" applyFont="1" applyFill="1" applyBorder="1" applyAlignment="1">
      <alignment vertical="center"/>
      <protection/>
    </xf>
    <xf numFmtId="164" fontId="3" fillId="0" borderId="70" xfId="103" applyNumberFormat="1" applyFont="1" applyFill="1" applyBorder="1" applyAlignment="1">
      <alignment vertical="center"/>
      <protection/>
    </xf>
    <xf numFmtId="164" fontId="3" fillId="0" borderId="67" xfId="103" applyNumberFormat="1" applyFont="1" applyFill="1" applyBorder="1" applyAlignment="1">
      <alignment horizontal="center" vertical="center"/>
      <protection/>
    </xf>
    <xf numFmtId="164" fontId="3" fillId="0" borderId="68" xfId="103" applyNumberFormat="1" applyFont="1" applyFill="1" applyBorder="1" applyAlignment="1">
      <alignment horizontal="right" vertical="center"/>
      <protection/>
    </xf>
    <xf numFmtId="164" fontId="3" fillId="0" borderId="70" xfId="103" applyNumberFormat="1" applyFont="1" applyFill="1" applyBorder="1" applyAlignment="1">
      <alignment horizontal="center" vertical="center"/>
      <protection/>
    </xf>
    <xf numFmtId="164" fontId="18" fillId="0" borderId="70" xfId="103" applyNumberFormat="1" applyFont="1" applyFill="1" applyBorder="1" applyAlignment="1">
      <alignment vertical="center"/>
      <protection/>
    </xf>
    <xf numFmtId="164" fontId="18" fillId="0" borderId="68" xfId="103" applyNumberFormat="1" applyFont="1" applyFill="1" applyBorder="1" applyAlignment="1">
      <alignment vertical="center"/>
      <protection/>
    </xf>
    <xf numFmtId="164" fontId="18" fillId="0" borderId="67" xfId="103" applyNumberFormat="1" applyFont="1" applyFill="1" applyBorder="1" applyAlignment="1">
      <alignment vertical="center"/>
      <protection/>
    </xf>
    <xf numFmtId="164" fontId="18" fillId="0" borderId="11" xfId="103" applyNumberFormat="1" applyFont="1" applyFill="1" applyBorder="1" applyAlignment="1">
      <alignment vertical="center"/>
      <protection/>
    </xf>
    <xf numFmtId="164" fontId="3" fillId="0" borderId="62" xfId="103" applyNumberFormat="1" applyFont="1" applyFill="1" applyBorder="1" applyAlignment="1">
      <alignment horizontal="center" vertical="center"/>
      <protection/>
    </xf>
    <xf numFmtId="164" fontId="3" fillId="0" borderId="60" xfId="103" applyNumberFormat="1" applyFont="1" applyFill="1" applyBorder="1" applyAlignment="1">
      <alignment horizontal="right" vertical="center"/>
      <protection/>
    </xf>
    <xf numFmtId="164" fontId="18" fillId="0" borderId="62" xfId="103" applyNumberFormat="1" applyFont="1" applyFill="1" applyBorder="1" applyAlignment="1">
      <alignment horizontal="right" vertical="center"/>
      <protection/>
    </xf>
    <xf numFmtId="164" fontId="3" fillId="0" borderId="63" xfId="103" applyNumberFormat="1" applyFont="1" applyFill="1" applyBorder="1" applyAlignment="1">
      <alignment horizontal="right" vertical="center"/>
      <protection/>
    </xf>
    <xf numFmtId="164" fontId="18" fillId="0" borderId="64" xfId="103" applyNumberFormat="1" applyFont="1" applyFill="1" applyBorder="1" applyAlignment="1">
      <alignment horizontal="right" vertical="center"/>
      <protection/>
    </xf>
    <xf numFmtId="164" fontId="3" fillId="0" borderId="60" xfId="103" applyNumberFormat="1" applyFont="1" applyFill="1" applyBorder="1" applyAlignment="1">
      <alignment horizontal="right" vertical="center"/>
      <protection/>
    </xf>
    <xf numFmtId="164" fontId="3" fillId="0" borderId="61" xfId="103" applyNumberFormat="1" applyFont="1" applyFill="1" applyBorder="1" applyAlignment="1">
      <alignment horizontal="right" vertical="center"/>
      <protection/>
    </xf>
    <xf numFmtId="164" fontId="3" fillId="0" borderId="63" xfId="103" applyNumberFormat="1" applyFont="1" applyFill="1" applyBorder="1" applyAlignment="1">
      <alignment horizontal="center" vertical="center"/>
      <protection/>
    </xf>
    <xf numFmtId="164" fontId="3" fillId="0" borderId="61" xfId="103" applyNumberFormat="1" applyFont="1" applyFill="1" applyBorder="1" applyAlignment="1">
      <alignment horizontal="center" vertical="center"/>
      <protection/>
    </xf>
    <xf numFmtId="164" fontId="3" fillId="0" borderId="64" xfId="103" applyNumberFormat="1" applyFont="1" applyFill="1" applyBorder="1" applyAlignment="1">
      <alignment horizontal="center" vertical="center"/>
      <protection/>
    </xf>
    <xf numFmtId="164" fontId="3" fillId="0" borderId="60" xfId="103" applyNumberFormat="1" applyFont="1" applyFill="1" applyBorder="1" applyAlignment="1">
      <alignment horizontal="center" vertical="center"/>
      <protection/>
    </xf>
    <xf numFmtId="164" fontId="3" fillId="0" borderId="61" xfId="103" applyNumberFormat="1" applyFont="1" applyFill="1" applyBorder="1" applyAlignment="1">
      <alignment horizontal="center" vertical="center"/>
      <protection/>
    </xf>
    <xf numFmtId="164" fontId="3" fillId="0" borderId="72" xfId="103" applyNumberFormat="1" applyFont="1" applyFill="1" applyBorder="1" applyAlignment="1">
      <alignment vertical="center"/>
      <protection/>
    </xf>
    <xf numFmtId="164" fontId="3" fillId="0" borderId="27" xfId="0" applyNumberFormat="1" applyFont="1" applyFill="1" applyBorder="1" applyAlignment="1">
      <alignment horizontal="center" vertical="center"/>
    </xf>
    <xf numFmtId="164" fontId="3" fillId="0" borderId="34" xfId="0" applyNumberFormat="1" applyFont="1" applyBorder="1" applyAlignment="1">
      <alignment vertical="center"/>
    </xf>
    <xf numFmtId="164" fontId="3" fillId="0" borderId="72" xfId="103" applyNumberFormat="1" applyFont="1" applyFill="1" applyBorder="1" applyAlignment="1">
      <alignment horizontal="right" vertical="center"/>
      <protection/>
    </xf>
    <xf numFmtId="164" fontId="3" fillId="0" borderId="30" xfId="103" applyNumberFormat="1" applyFont="1" applyFill="1" applyBorder="1" applyAlignment="1">
      <alignment horizontal="right" vertical="center"/>
      <protection/>
    </xf>
    <xf numFmtId="164" fontId="3" fillId="0" borderId="73" xfId="103" applyNumberFormat="1" applyFont="1" applyFill="1" applyBorder="1" applyAlignment="1">
      <alignment horizontal="right" vertical="center"/>
      <protection/>
    </xf>
    <xf numFmtId="164" fontId="3" fillId="0" borderId="72" xfId="103" applyNumberFormat="1" applyFont="1" applyFill="1" applyBorder="1" applyAlignment="1">
      <alignment horizontal="right" vertical="center"/>
      <protection/>
    </xf>
    <xf numFmtId="164" fontId="3" fillId="0" borderId="30" xfId="103" applyNumberFormat="1" applyFont="1" applyFill="1" applyBorder="1" applyAlignment="1">
      <alignment horizontal="right" vertical="center"/>
      <protection/>
    </xf>
    <xf numFmtId="164" fontId="3" fillId="0" borderId="74" xfId="103" applyNumberFormat="1" applyFont="1" applyFill="1" applyBorder="1" applyAlignment="1">
      <alignment horizontal="center" vertical="center"/>
      <protection/>
    </xf>
    <xf numFmtId="164" fontId="3" fillId="0" borderId="27" xfId="103" applyNumberFormat="1" applyFont="1" applyFill="1" applyBorder="1" applyAlignment="1">
      <alignment horizontal="center" vertical="center"/>
      <protection/>
    </xf>
    <xf numFmtId="164" fontId="3" fillId="0" borderId="73" xfId="103" applyNumberFormat="1" applyFont="1" applyFill="1" applyBorder="1" applyAlignment="1">
      <alignment horizontal="center" vertical="center"/>
      <protection/>
    </xf>
    <xf numFmtId="164" fontId="3" fillId="0" borderId="30" xfId="103" applyNumberFormat="1" applyFont="1" applyFill="1" applyBorder="1" applyAlignment="1">
      <alignment horizontal="center" vertical="center"/>
      <protection/>
    </xf>
    <xf numFmtId="164" fontId="3" fillId="0" borderId="72" xfId="103" applyNumberFormat="1" applyFont="1" applyFill="1" applyBorder="1" applyAlignment="1">
      <alignment horizontal="center" vertical="center"/>
      <protection/>
    </xf>
    <xf numFmtId="164" fontId="3" fillId="0" borderId="69" xfId="103" applyNumberFormat="1" applyFont="1" applyFill="1" applyBorder="1" applyAlignment="1">
      <alignment horizontal="center" vertical="center"/>
      <protection/>
    </xf>
    <xf numFmtId="164" fontId="3" fillId="0" borderId="67" xfId="103" applyNumberFormat="1" applyFont="1" applyFill="1" applyBorder="1" applyAlignment="1">
      <alignment horizontal="right" vertical="center"/>
      <protection/>
    </xf>
    <xf numFmtId="164" fontId="18" fillId="0" borderId="69" xfId="103" applyNumberFormat="1" applyFont="1" applyFill="1" applyBorder="1" applyAlignment="1">
      <alignment horizontal="right" vertical="center"/>
      <protection/>
    </xf>
    <xf numFmtId="164" fontId="3" fillId="0" borderId="70" xfId="103" applyNumberFormat="1" applyFont="1" applyFill="1" applyBorder="1" applyAlignment="1">
      <alignment horizontal="right" vertical="center"/>
      <protection/>
    </xf>
    <xf numFmtId="164" fontId="18" fillId="0" borderId="71" xfId="103" applyNumberFormat="1" applyFont="1" applyFill="1" applyBorder="1" applyAlignment="1">
      <alignment horizontal="right" vertical="center"/>
      <protection/>
    </xf>
    <xf numFmtId="164" fontId="3" fillId="0" borderId="67" xfId="103" applyNumberFormat="1" applyFont="1" applyFill="1" applyBorder="1" applyAlignment="1">
      <alignment horizontal="right" vertical="center"/>
      <protection/>
    </xf>
    <xf numFmtId="164" fontId="3" fillId="0" borderId="68" xfId="103" applyNumberFormat="1" applyFont="1" applyFill="1" applyBorder="1" applyAlignment="1">
      <alignment horizontal="right" vertical="center"/>
      <protection/>
    </xf>
    <xf numFmtId="164" fontId="3" fillId="0" borderId="70" xfId="103" applyNumberFormat="1" applyFont="1" applyFill="1" applyBorder="1" applyAlignment="1">
      <alignment horizontal="right" vertical="center"/>
      <protection/>
    </xf>
    <xf numFmtId="164" fontId="18" fillId="0" borderId="70" xfId="103" applyNumberFormat="1" applyFont="1" applyFill="1" applyBorder="1" applyAlignment="1">
      <alignment horizontal="right" vertical="center"/>
      <protection/>
    </xf>
    <xf numFmtId="164" fontId="18" fillId="0" borderId="68" xfId="103" applyNumberFormat="1" applyFont="1" applyFill="1" applyBorder="1" applyAlignment="1">
      <alignment horizontal="right" vertical="center"/>
      <protection/>
    </xf>
    <xf numFmtId="164" fontId="18" fillId="0" borderId="67" xfId="103" applyNumberFormat="1" applyFont="1" applyFill="1" applyBorder="1" applyAlignment="1">
      <alignment horizontal="right" vertical="center"/>
      <protection/>
    </xf>
    <xf numFmtId="171" fontId="3" fillId="0" borderId="0" xfId="103" applyNumberFormat="1" applyFont="1" applyAlignment="1">
      <alignment vertical="center"/>
      <protection/>
    </xf>
    <xf numFmtId="164" fontId="15" fillId="0" borderId="0" xfId="103" applyNumberFormat="1" applyFont="1" applyAlignment="1">
      <alignment vertical="center"/>
      <protection/>
    </xf>
    <xf numFmtId="164" fontId="24" fillId="0" borderId="33" xfId="107" applyNumberFormat="1" applyFont="1" applyBorder="1" applyAlignment="1" applyProtection="1">
      <alignment vertical="center" wrapText="1"/>
      <protection locked="0"/>
    </xf>
    <xf numFmtId="164" fontId="19" fillId="0" borderId="12" xfId="117" applyNumberFormat="1" applyFont="1" applyFill="1" applyBorder="1" applyAlignment="1">
      <alignment horizontal="right" vertical="center" wrapText="1"/>
      <protection/>
    </xf>
    <xf numFmtId="3" fontId="9" fillId="0" borderId="19" xfId="105" applyNumberFormat="1" applyFont="1" applyFill="1" applyBorder="1" applyAlignment="1">
      <alignment vertical="center"/>
      <protection/>
    </xf>
    <xf numFmtId="3" fontId="11" fillId="0" borderId="75" xfId="105" applyNumberFormat="1" applyFont="1" applyFill="1" applyBorder="1" applyAlignment="1">
      <alignment vertical="center"/>
      <protection/>
    </xf>
    <xf numFmtId="0" fontId="25" fillId="0" borderId="19" xfId="0" applyFont="1" applyFill="1" applyBorder="1" applyAlignment="1">
      <alignment/>
    </xf>
    <xf numFmtId="3" fontId="11" fillId="0" borderId="19" xfId="105" applyNumberFormat="1" applyFont="1" applyFill="1" applyBorder="1" applyAlignment="1">
      <alignment vertical="center"/>
      <protection/>
    </xf>
    <xf numFmtId="3" fontId="9" fillId="0" borderId="75" xfId="105" applyNumberFormat="1" applyFont="1" applyFill="1" applyBorder="1" applyAlignment="1">
      <alignment vertical="center"/>
      <protection/>
    </xf>
    <xf numFmtId="3" fontId="11" fillId="0" borderId="19" xfId="105" applyNumberFormat="1" applyFont="1" applyFill="1" applyBorder="1" applyAlignment="1">
      <alignment horizontal="left" vertical="center" indent="1"/>
      <protection/>
    </xf>
    <xf numFmtId="3" fontId="11" fillId="0" borderId="19" xfId="105" applyNumberFormat="1" applyFont="1" applyFill="1" applyBorder="1" applyAlignment="1">
      <alignment horizontal="left" vertical="center" indent="3"/>
      <protection/>
    </xf>
    <xf numFmtId="3" fontId="11" fillId="0" borderId="19" xfId="105" applyNumberFormat="1" applyFont="1" applyFill="1" applyBorder="1" applyAlignment="1">
      <alignment horizontal="left" vertical="center" indent="9"/>
      <protection/>
    </xf>
    <xf numFmtId="3" fontId="24" fillId="0" borderId="19" xfId="0" applyNumberFormat="1" applyFont="1" applyFill="1" applyBorder="1" applyAlignment="1">
      <alignment horizontal="left" vertical="center" indent="9"/>
    </xf>
    <xf numFmtId="3" fontId="11" fillId="0" borderId="19" xfId="105" applyNumberFormat="1" applyFont="1" applyFill="1" applyBorder="1" applyAlignment="1">
      <alignment horizontal="left" vertical="center" indent="4"/>
      <protection/>
    </xf>
    <xf numFmtId="3" fontId="11" fillId="0" borderId="19" xfId="105" applyNumberFormat="1" applyFont="1" applyFill="1" applyBorder="1" applyAlignment="1">
      <alignment horizontal="left" vertical="top" indent="8"/>
      <protection/>
    </xf>
    <xf numFmtId="3" fontId="11" fillId="0" borderId="76" xfId="105" applyNumberFormat="1" applyFont="1" applyFill="1" applyBorder="1" applyAlignment="1">
      <alignment vertical="center"/>
      <protection/>
    </xf>
    <xf numFmtId="0" fontId="27" fillId="0" borderId="19" xfId="0" applyFont="1" applyFill="1" applyBorder="1" applyAlignment="1">
      <alignment/>
    </xf>
    <xf numFmtId="3" fontId="11" fillId="0" borderId="11" xfId="105" applyNumberFormat="1" applyFont="1" applyFill="1" applyBorder="1" applyAlignment="1">
      <alignment vertical="center"/>
      <protection/>
    </xf>
    <xf numFmtId="3" fontId="11" fillId="0" borderId="35" xfId="105" applyNumberFormat="1" applyFont="1" applyFill="1" applyBorder="1" applyAlignment="1">
      <alignment vertical="center"/>
      <protection/>
    </xf>
    <xf numFmtId="3" fontId="9" fillId="0" borderId="11" xfId="0" applyNumberFormat="1" applyFont="1" applyFill="1" applyBorder="1" applyAlignment="1">
      <alignment/>
    </xf>
    <xf numFmtId="3" fontId="11" fillId="0" borderId="42" xfId="0" applyNumberFormat="1" applyFont="1" applyFill="1" applyBorder="1" applyAlignment="1">
      <alignment/>
    </xf>
    <xf numFmtId="3" fontId="11" fillId="0" borderId="27" xfId="0" applyNumberFormat="1" applyFont="1" applyFill="1" applyBorder="1" applyAlignment="1">
      <alignment vertical="top"/>
    </xf>
    <xf numFmtId="3" fontId="9" fillId="0" borderId="27" xfId="0" applyNumberFormat="1" applyFont="1" applyFill="1" applyBorder="1" applyAlignment="1">
      <alignment/>
    </xf>
    <xf numFmtId="164" fontId="24" fillId="24" borderId="10" xfId="107" applyNumberFormat="1" applyFont="1" applyFill="1" applyBorder="1" applyAlignment="1" applyProtection="1">
      <alignment vertical="center" wrapText="1"/>
      <protection/>
    </xf>
    <xf numFmtId="164" fontId="24" fillId="0" borderId="10" xfId="107" applyNumberFormat="1" applyFont="1" applyBorder="1" applyAlignment="1" applyProtection="1">
      <alignment vertical="center" wrapText="1"/>
      <protection locked="0"/>
    </xf>
    <xf numFmtId="164" fontId="24" fillId="0" borderId="12" xfId="107" applyNumberFormat="1" applyFont="1" applyBorder="1" applyAlignment="1">
      <alignment vertical="center" wrapText="1"/>
      <protection/>
    </xf>
    <xf numFmtId="164" fontId="24" fillId="0" borderId="28" xfId="107" applyNumberFormat="1" applyFont="1" applyBorder="1" applyAlignment="1" applyProtection="1">
      <alignment vertical="center" wrapText="1"/>
      <protection locked="0"/>
    </xf>
    <xf numFmtId="164" fontId="24" fillId="0" borderId="10" xfId="107" applyNumberFormat="1" applyFont="1" applyFill="1" applyBorder="1" applyAlignment="1" applyProtection="1">
      <alignment vertical="center" wrapText="1"/>
      <protection locked="0"/>
    </xf>
    <xf numFmtId="164" fontId="20" fillId="0" borderId="10" xfId="107" applyNumberFormat="1" applyFont="1" applyBorder="1" applyAlignment="1" applyProtection="1">
      <alignment vertical="center" wrapText="1"/>
      <protection locked="0"/>
    </xf>
    <xf numFmtId="164" fontId="20" fillId="0" borderId="12" xfId="107" applyNumberFormat="1" applyFont="1" applyBorder="1" applyAlignment="1" applyProtection="1">
      <alignment vertical="center" wrapText="1"/>
      <protection locked="0"/>
    </xf>
    <xf numFmtId="164" fontId="24" fillId="0" borderId="21" xfId="107" applyNumberFormat="1" applyFont="1" applyBorder="1" applyAlignment="1" applyProtection="1">
      <alignment vertical="center" wrapText="1"/>
      <protection locked="0"/>
    </xf>
    <xf numFmtId="164" fontId="20" fillId="0" borderId="41" xfId="107" applyNumberFormat="1" applyFont="1" applyBorder="1" applyAlignment="1">
      <alignment vertical="center" wrapText="1"/>
      <protection/>
    </xf>
    <xf numFmtId="164" fontId="20" fillId="24" borderId="10" xfId="107" applyNumberFormat="1" applyFont="1" applyFill="1" applyBorder="1" applyAlignment="1" applyProtection="1">
      <alignment vertical="center" wrapText="1"/>
      <protection/>
    </xf>
    <xf numFmtId="164" fontId="20" fillId="0" borderId="10" xfId="107" applyNumberFormat="1" applyFont="1" applyBorder="1" applyAlignment="1">
      <alignment vertical="center" wrapText="1"/>
      <protection/>
    </xf>
    <xf numFmtId="164" fontId="20" fillId="0" borderId="28" xfId="107" applyNumberFormat="1" applyFont="1" applyBorder="1" applyAlignment="1">
      <alignment vertical="center" wrapText="1"/>
      <protection/>
    </xf>
    <xf numFmtId="164" fontId="20" fillId="0" borderId="10" xfId="107" applyNumberFormat="1" applyFont="1" applyFill="1" applyBorder="1" applyAlignment="1">
      <alignment vertical="center" wrapText="1"/>
      <protection/>
    </xf>
    <xf numFmtId="164" fontId="24" fillId="0" borderId="28" xfId="103" applyNumberFormat="1" applyFont="1" applyFill="1" applyBorder="1" applyAlignment="1">
      <alignment vertical="center"/>
      <protection/>
    </xf>
    <xf numFmtId="164" fontId="20" fillId="0" borderId="16" xfId="107" applyNumberFormat="1" applyFont="1" applyBorder="1" applyAlignment="1">
      <alignment vertical="center" wrapText="1"/>
      <protection/>
    </xf>
    <xf numFmtId="164" fontId="20" fillId="0" borderId="11" xfId="107" applyNumberFormat="1" applyFont="1" applyBorder="1" applyAlignment="1">
      <alignment vertical="center" wrapText="1"/>
      <protection/>
    </xf>
    <xf numFmtId="166" fontId="9" fillId="0" borderId="16" xfId="131" applyNumberFormat="1" applyFont="1" applyBorder="1" applyAlignment="1">
      <alignment vertical="center"/>
      <protection/>
    </xf>
    <xf numFmtId="164" fontId="11" fillId="0" borderId="21" xfId="0" applyNumberFormat="1" applyFont="1" applyFill="1" applyBorder="1" applyAlignment="1">
      <alignment vertical="center"/>
    </xf>
    <xf numFmtId="164" fontId="11" fillId="0" borderId="12" xfId="105" applyNumberFormat="1" applyFont="1" applyFill="1" applyBorder="1" applyAlignment="1">
      <alignment vertical="center"/>
      <protection/>
    </xf>
    <xf numFmtId="164" fontId="11" fillId="0" borderId="10" xfId="107" applyNumberFormat="1" applyFont="1" applyBorder="1" applyAlignment="1">
      <alignment horizontal="left" vertical="center" wrapText="1"/>
      <protection/>
    </xf>
    <xf numFmtId="164" fontId="11" fillId="0" borderId="10" xfId="107" applyNumberFormat="1" applyFont="1" applyFill="1" applyBorder="1" applyAlignment="1">
      <alignment horizontal="right" vertical="center" wrapText="1"/>
      <protection/>
    </xf>
    <xf numFmtId="164" fontId="9" fillId="0" borderId="49" xfId="107" applyNumberFormat="1" applyFont="1" applyBorder="1" applyAlignment="1">
      <alignment horizontal="left" vertical="center" wrapText="1"/>
      <protection/>
    </xf>
    <xf numFmtId="164" fontId="9" fillId="0" borderId="21" xfId="107" applyNumberFormat="1" applyFont="1" applyFill="1" applyBorder="1" applyAlignment="1">
      <alignment horizontal="right" vertical="center"/>
      <protection/>
    </xf>
    <xf numFmtId="164" fontId="9" fillId="0" borderId="21" xfId="107" applyNumberFormat="1" applyFont="1" applyBorder="1" applyAlignment="1">
      <alignment horizontal="right" vertical="center"/>
      <protection/>
    </xf>
    <xf numFmtId="164" fontId="9" fillId="0" borderId="50" xfId="107" applyNumberFormat="1" applyFont="1" applyBorder="1" applyAlignment="1">
      <alignment horizontal="right" vertical="center"/>
      <protection/>
    </xf>
    <xf numFmtId="0" fontId="19" fillId="0" borderId="0" xfId="123" applyFont="1" applyFill="1" applyBorder="1" applyAlignment="1">
      <alignment horizontal="right"/>
      <protection/>
    </xf>
    <xf numFmtId="164" fontId="5" fillId="0" borderId="13" xfId="0" applyNumberFormat="1" applyFont="1" applyFill="1" applyBorder="1" applyAlignment="1">
      <alignment horizontal="left" vertical="center" wrapText="1"/>
    </xf>
    <xf numFmtId="164" fontId="9" fillId="0" borderId="31" xfId="0" applyNumberFormat="1" applyFont="1" applyFill="1" applyBorder="1" applyAlignment="1">
      <alignment vertical="center"/>
    </xf>
    <xf numFmtId="164" fontId="19" fillId="0" borderId="46" xfId="111" applyNumberFormat="1" applyFont="1" applyFill="1" applyBorder="1" applyAlignment="1" applyProtection="1">
      <alignment horizontal="left" vertical="center" wrapText="1" indent="2"/>
      <protection locked="0"/>
    </xf>
    <xf numFmtId="164" fontId="19" fillId="0" borderId="13" xfId="111" applyNumberFormat="1" applyFont="1" applyFill="1" applyBorder="1" applyAlignment="1" applyProtection="1">
      <alignment horizontal="left" vertical="center" wrapText="1" indent="2"/>
      <protection locked="0"/>
    </xf>
    <xf numFmtId="164" fontId="11" fillId="0" borderId="13" xfId="128" applyNumberFormat="1" applyFont="1" applyFill="1" applyBorder="1" applyAlignment="1">
      <alignment horizontal="left" vertical="center" wrapText="1"/>
      <protection/>
    </xf>
    <xf numFmtId="164" fontId="9" fillId="0" borderId="16" xfId="0" applyNumberFormat="1" applyFont="1" applyFill="1" applyBorder="1" applyAlignment="1">
      <alignment horizontal="right" vertical="center"/>
    </xf>
    <xf numFmtId="164" fontId="9" fillId="0" borderId="11" xfId="0" applyNumberFormat="1" applyFont="1" applyFill="1" applyBorder="1" applyAlignment="1">
      <alignment horizontal="right" vertical="center"/>
    </xf>
    <xf numFmtId="164" fontId="16" fillId="0" borderId="26" xfId="123" applyNumberFormat="1" applyFont="1" applyFill="1" applyBorder="1" applyAlignment="1">
      <alignment vertical="center"/>
      <protection/>
    </xf>
    <xf numFmtId="164" fontId="7" fillId="0" borderId="18" xfId="120" applyNumberFormat="1" applyFont="1" applyFill="1" applyBorder="1" applyAlignment="1">
      <alignment horizontal="center" vertical="center" wrapText="1"/>
      <protection/>
    </xf>
    <xf numFmtId="164" fontId="16" fillId="0" borderId="18" xfId="123" applyNumberFormat="1" applyFont="1" applyFill="1" applyBorder="1" applyAlignment="1">
      <alignment horizontal="centerContinuous" vertical="center"/>
      <protection/>
    </xf>
    <xf numFmtId="3" fontId="9" fillId="0" borderId="23" xfId="105" applyNumberFormat="1" applyFont="1" applyFill="1" applyBorder="1" applyAlignment="1">
      <alignment vertical="center" wrapText="1"/>
      <protection/>
    </xf>
    <xf numFmtId="164" fontId="9" fillId="0" borderId="10" xfId="126" applyNumberFormat="1" applyFont="1" applyFill="1" applyBorder="1" applyAlignment="1">
      <alignment horizontal="center" vertical="center" wrapText="1"/>
      <protection/>
    </xf>
    <xf numFmtId="164" fontId="11" fillId="0" borderId="10" xfId="0" applyNumberFormat="1" applyFont="1" applyFill="1" applyBorder="1" applyAlignment="1">
      <alignment horizontal="left" vertical="center" wrapText="1" indent="2"/>
    </xf>
    <xf numFmtId="164" fontId="19" fillId="0" borderId="0" xfId="107" applyNumberFormat="1" applyFont="1" applyFill="1" applyAlignment="1">
      <alignment vertical="center"/>
      <protection/>
    </xf>
    <xf numFmtId="164" fontId="23" fillId="0" borderId="0" xfId="107" applyNumberFormat="1" applyFont="1" applyFill="1" applyAlignment="1">
      <alignment horizontal="center" vertical="center" wrapText="1"/>
      <protection/>
    </xf>
    <xf numFmtId="164" fontId="19" fillId="0" borderId="20" xfId="105" applyNumberFormat="1" applyFont="1" applyFill="1" applyBorder="1" applyAlignment="1">
      <alignment horizontal="right" vertical="center"/>
      <protection/>
    </xf>
    <xf numFmtId="164" fontId="19" fillId="0" borderId="20" xfId="107" applyNumberFormat="1" applyFont="1" applyFill="1" applyBorder="1" applyAlignment="1">
      <alignment vertical="center"/>
      <protection/>
    </xf>
    <xf numFmtId="164" fontId="19" fillId="0" borderId="40" xfId="107" applyNumberFormat="1" applyFont="1" applyFill="1" applyBorder="1" applyAlignment="1">
      <alignment vertical="center"/>
      <protection/>
    </xf>
    <xf numFmtId="164" fontId="19" fillId="0" borderId="10" xfId="105" applyNumberFormat="1" applyFont="1" applyFill="1" applyBorder="1" applyAlignment="1">
      <alignment horizontal="right" vertical="center"/>
      <protection/>
    </xf>
    <xf numFmtId="164" fontId="19" fillId="0" borderId="10" xfId="107" applyNumberFormat="1" applyFont="1" applyFill="1" applyBorder="1" applyAlignment="1">
      <alignment vertical="center"/>
      <protection/>
    </xf>
    <xf numFmtId="164" fontId="19" fillId="0" borderId="12" xfId="107" applyNumberFormat="1" applyFont="1" applyFill="1" applyBorder="1" applyAlignment="1">
      <alignment vertical="center"/>
      <protection/>
    </xf>
    <xf numFmtId="164" fontId="23" fillId="0" borderId="16" xfId="105" applyNumberFormat="1" applyFont="1" applyFill="1" applyBorder="1" applyAlignment="1">
      <alignment horizontal="right" vertical="center"/>
      <protection/>
    </xf>
    <xf numFmtId="164" fontId="23" fillId="0" borderId="11" xfId="105" applyNumberFormat="1" applyFont="1" applyFill="1" applyBorder="1" applyAlignment="1">
      <alignment horizontal="right" vertical="center"/>
      <protection/>
    </xf>
    <xf numFmtId="164" fontId="19" fillId="0" borderId="14" xfId="105" applyNumberFormat="1" applyFont="1" applyFill="1" applyBorder="1" applyAlignment="1">
      <alignment horizontal="right" vertical="center"/>
      <protection/>
    </xf>
    <xf numFmtId="164" fontId="19" fillId="0" borderId="14" xfId="107" applyNumberFormat="1" applyFont="1" applyFill="1" applyBorder="1" applyAlignment="1">
      <alignment vertical="center"/>
      <protection/>
    </xf>
    <xf numFmtId="164" fontId="23" fillId="0" borderId="0" xfId="107" applyNumberFormat="1" applyFont="1" applyFill="1" applyAlignment="1">
      <alignment vertical="center"/>
      <protection/>
    </xf>
    <xf numFmtId="164" fontId="11" fillId="0" borderId="49" xfId="0" applyNumberFormat="1" applyFont="1" applyFill="1" applyBorder="1" applyAlignment="1">
      <alignment horizontal="left" vertical="center" wrapText="1"/>
    </xf>
    <xf numFmtId="164" fontId="5" fillId="0" borderId="0" xfId="0" applyNumberFormat="1" applyFont="1" applyFill="1" applyAlignment="1">
      <alignment horizontal="right" vertical="center"/>
    </xf>
    <xf numFmtId="164" fontId="24" fillId="0" borderId="41" xfId="107" applyNumberFormat="1" applyFont="1" applyBorder="1" applyAlignment="1">
      <alignment horizontal="center" vertical="center"/>
      <protection/>
    </xf>
    <xf numFmtId="164" fontId="3" fillId="0" borderId="73" xfId="103" applyNumberFormat="1" applyFont="1" applyFill="1" applyBorder="1" applyAlignment="1">
      <alignment horizontal="right" vertical="center"/>
      <protection/>
    </xf>
    <xf numFmtId="0" fontId="11" fillId="0" borderId="0" xfId="126" applyFont="1">
      <alignment/>
      <protection/>
    </xf>
    <xf numFmtId="164" fontId="11" fillId="0" borderId="0" xfId="126" applyNumberFormat="1" applyFont="1">
      <alignment/>
      <protection/>
    </xf>
    <xf numFmtId="0" fontId="9" fillId="0" borderId="0" xfId="126" applyFont="1">
      <alignment/>
      <protection/>
    </xf>
    <xf numFmtId="3" fontId="18" fillId="0" borderId="0" xfId="107" applyNumberFormat="1" applyFont="1" applyBorder="1" applyAlignment="1">
      <alignment horizontal="right" vertical="center"/>
      <protection/>
    </xf>
    <xf numFmtId="164" fontId="18" fillId="0" borderId="32" xfId="103" applyNumberFormat="1" applyFont="1" applyBorder="1" applyAlignment="1">
      <alignment vertical="center"/>
      <protection/>
    </xf>
    <xf numFmtId="164" fontId="18" fillId="0" borderId="11" xfId="103" applyNumberFormat="1" applyFont="1" applyFill="1" applyBorder="1" applyAlignment="1">
      <alignment vertical="center"/>
      <protection/>
    </xf>
    <xf numFmtId="3" fontId="9" fillId="0" borderId="76" xfId="105" applyNumberFormat="1" applyFont="1" applyFill="1" applyBorder="1" applyAlignment="1">
      <alignment vertical="center"/>
      <protection/>
    </xf>
    <xf numFmtId="3" fontId="9" fillId="0" borderId="42" xfId="105" applyNumberFormat="1" applyFont="1" applyFill="1" applyBorder="1" applyAlignment="1">
      <alignment vertical="center"/>
      <protection/>
    </xf>
    <xf numFmtId="3" fontId="11" fillId="0" borderId="42" xfId="105" applyNumberFormat="1" applyFont="1" applyFill="1" applyBorder="1" applyAlignment="1">
      <alignment vertical="center"/>
      <protection/>
    </xf>
    <xf numFmtId="0" fontId="25" fillId="0" borderId="76" xfId="0" applyFont="1" applyFill="1" applyBorder="1" applyAlignment="1">
      <alignment/>
    </xf>
    <xf numFmtId="166" fontId="14" fillId="0" borderId="77" xfId="122" applyNumberFormat="1" applyFont="1" applyFill="1" applyBorder="1" applyAlignment="1">
      <alignment vertical="center"/>
      <protection/>
    </xf>
    <xf numFmtId="166" fontId="14" fillId="0" borderId="0" xfId="122" applyNumberFormat="1" applyFont="1" applyFill="1" applyBorder="1" applyAlignment="1">
      <alignment vertical="center"/>
      <protection/>
    </xf>
    <xf numFmtId="166" fontId="14" fillId="0" borderId="77" xfId="123" applyNumberFormat="1" applyFont="1" applyFill="1" applyBorder="1" applyAlignment="1">
      <alignment vertical="center"/>
      <protection/>
    </xf>
    <xf numFmtId="164" fontId="22" fillId="0" borderId="0" xfId="0" applyNumberFormat="1" applyFont="1" applyFill="1" applyAlignment="1">
      <alignment vertical="center"/>
    </xf>
    <xf numFmtId="164" fontId="11" fillId="0" borderId="50" xfId="0" applyNumberFormat="1" applyFont="1" applyFill="1" applyBorder="1" applyAlignment="1">
      <alignment vertical="center"/>
    </xf>
    <xf numFmtId="164" fontId="9" fillId="0" borderId="39" xfId="0" applyNumberFormat="1" applyFont="1" applyFill="1" applyBorder="1" applyAlignment="1">
      <alignment horizontal="left" vertical="center"/>
    </xf>
    <xf numFmtId="164" fontId="9" fillId="0" borderId="28" xfId="0" applyNumberFormat="1" applyFont="1" applyFill="1" applyBorder="1" applyAlignment="1">
      <alignment horizontal="right" vertical="center" wrapText="1"/>
    </xf>
    <xf numFmtId="164" fontId="9" fillId="0" borderId="29" xfId="0" applyNumberFormat="1" applyFont="1" applyFill="1" applyBorder="1" applyAlignment="1">
      <alignment horizontal="right" vertical="center" wrapText="1"/>
    </xf>
    <xf numFmtId="166" fontId="16" fillId="0" borderId="77" xfId="123" applyNumberFormat="1" applyFont="1" applyFill="1" applyBorder="1" applyAlignment="1">
      <alignment vertical="center"/>
      <protection/>
    </xf>
    <xf numFmtId="166" fontId="16" fillId="0" borderId="0" xfId="123" applyNumberFormat="1" applyFont="1" applyFill="1" applyBorder="1" applyAlignment="1">
      <alignment vertical="center"/>
      <protection/>
    </xf>
    <xf numFmtId="3" fontId="3" fillId="0" borderId="0" xfId="107" applyNumberFormat="1" applyFont="1" applyFill="1" applyBorder="1" applyAlignment="1">
      <alignment vertical="center"/>
      <protection/>
    </xf>
    <xf numFmtId="3" fontId="3" fillId="0" borderId="26" xfId="107" applyNumberFormat="1" applyFont="1" applyFill="1" applyBorder="1" applyAlignment="1">
      <alignment vertical="center"/>
      <protection/>
    </xf>
    <xf numFmtId="3" fontId="28" fillId="0" borderId="0" xfId="107" applyNumberFormat="1" applyFont="1" applyFill="1" applyBorder="1" applyAlignment="1">
      <alignment vertical="center"/>
      <protection/>
    </xf>
    <xf numFmtId="3" fontId="28" fillId="0" borderId="26" xfId="107" applyNumberFormat="1" applyFont="1" applyFill="1" applyBorder="1" applyAlignment="1">
      <alignment vertical="center"/>
      <protection/>
    </xf>
    <xf numFmtId="3" fontId="3" fillId="0" borderId="0" xfId="107" applyNumberFormat="1" applyFont="1" applyFill="1" applyBorder="1" applyAlignment="1">
      <alignment vertical="center"/>
      <protection/>
    </xf>
    <xf numFmtId="3" fontId="3" fillId="0" borderId="26" xfId="107" applyNumberFormat="1" applyFont="1" applyFill="1" applyBorder="1" applyAlignment="1">
      <alignment vertical="center"/>
      <protection/>
    </xf>
    <xf numFmtId="3" fontId="18" fillId="0" borderId="0" xfId="107" applyNumberFormat="1" applyFont="1" applyFill="1" applyBorder="1" applyAlignment="1">
      <alignment vertical="center"/>
      <protection/>
    </xf>
    <xf numFmtId="3" fontId="18" fillId="0" borderId="26" xfId="107" applyNumberFormat="1" applyFont="1" applyFill="1" applyBorder="1" applyAlignment="1">
      <alignment vertical="center"/>
      <protection/>
    </xf>
    <xf numFmtId="164" fontId="19" fillId="0" borderId="40" xfId="117" applyNumberFormat="1" applyFont="1" applyFill="1" applyBorder="1" applyAlignment="1">
      <alignment horizontal="right" vertical="center" wrapText="1"/>
      <protection/>
    </xf>
    <xf numFmtId="0" fontId="9" fillId="0" borderId="0" xfId="107" applyFont="1" applyBorder="1" applyAlignment="1">
      <alignment horizontal="left" vertical="center"/>
      <protection/>
    </xf>
    <xf numFmtId="3" fontId="9" fillId="0" borderId="0" xfId="107" applyNumberFormat="1" applyFont="1" applyBorder="1" applyAlignment="1">
      <alignment vertical="center"/>
      <protection/>
    </xf>
    <xf numFmtId="165" fontId="9" fillId="0" borderId="16" xfId="0" applyNumberFormat="1" applyFont="1" applyFill="1" applyBorder="1" applyAlignment="1">
      <alignment vertical="center"/>
    </xf>
    <xf numFmtId="165" fontId="9" fillId="0" borderId="11" xfId="0" applyNumberFormat="1" applyFont="1" applyFill="1" applyBorder="1" applyAlignment="1">
      <alignment vertical="center"/>
    </xf>
    <xf numFmtId="169" fontId="11" fillId="0" borderId="10" xfId="0" applyNumberFormat="1" applyFont="1" applyFill="1" applyBorder="1" applyAlignment="1">
      <alignment vertical="center"/>
    </xf>
    <xf numFmtId="164" fontId="9" fillId="0" borderId="40" xfId="0" applyNumberFormat="1" applyFont="1" applyFill="1" applyBorder="1" applyAlignment="1">
      <alignment vertical="center"/>
    </xf>
    <xf numFmtId="164" fontId="9" fillId="0" borderId="12" xfId="0" applyNumberFormat="1" applyFont="1" applyFill="1" applyBorder="1" applyAlignment="1">
      <alignment vertical="center"/>
    </xf>
    <xf numFmtId="164" fontId="9" fillId="0" borderId="15" xfId="0" applyNumberFormat="1" applyFont="1" applyFill="1" applyBorder="1" applyAlignment="1">
      <alignment vertical="center"/>
    </xf>
    <xf numFmtId="164" fontId="19" fillId="0" borderId="24" xfId="105" applyNumberFormat="1" applyFont="1" applyFill="1" applyBorder="1" applyAlignment="1">
      <alignment horizontal="left" vertical="center" indent="2"/>
      <protection/>
    </xf>
    <xf numFmtId="3" fontId="5" fillId="0" borderId="0" xfId="126" applyNumberFormat="1" applyFont="1" applyAlignment="1">
      <alignment vertical="center"/>
      <protection/>
    </xf>
    <xf numFmtId="0" fontId="9" fillId="0" borderId="0" xfId="107" applyFont="1" applyAlignment="1">
      <alignment horizontal="center" vertical="center" wrapText="1"/>
      <protection/>
    </xf>
    <xf numFmtId="3" fontId="5" fillId="0" borderId="0" xfId="126" applyNumberFormat="1" applyFont="1" applyAlignment="1">
      <alignment horizontal="right" vertical="center"/>
      <protection/>
    </xf>
    <xf numFmtId="164" fontId="5" fillId="0" borderId="0" xfId="121" applyNumberFormat="1" applyFont="1" applyFill="1" applyBorder="1" applyAlignment="1">
      <alignment vertical="center"/>
      <protection/>
    </xf>
    <xf numFmtId="164" fontId="5" fillId="0" borderId="0" xfId="121" applyNumberFormat="1" applyFont="1" applyFill="1" applyBorder="1" applyAlignment="1">
      <alignment horizontal="right" vertical="center"/>
      <protection/>
    </xf>
    <xf numFmtId="164" fontId="5" fillId="0" borderId="26" xfId="126" applyNumberFormat="1" applyFont="1" applyBorder="1" applyAlignment="1">
      <alignment vertical="center"/>
      <protection/>
    </xf>
    <xf numFmtId="164" fontId="4" fillId="0" borderId="0" xfId="121" applyNumberFormat="1" applyFont="1" applyFill="1" applyBorder="1" applyAlignment="1">
      <alignment vertical="center"/>
      <protection/>
    </xf>
    <xf numFmtId="164" fontId="4" fillId="0" borderId="26" xfId="126" applyNumberFormat="1" applyFont="1" applyBorder="1" applyAlignment="1">
      <alignment vertical="center"/>
      <protection/>
    </xf>
    <xf numFmtId="164" fontId="4" fillId="0" borderId="0" xfId="126" applyNumberFormat="1" applyFont="1" applyBorder="1" applyAlignment="1">
      <alignment vertical="center"/>
      <protection/>
    </xf>
    <xf numFmtId="164" fontId="4" fillId="0" borderId="22" xfId="121" applyNumberFormat="1" applyFont="1" applyFill="1" applyBorder="1" applyAlignment="1">
      <alignment vertical="center"/>
      <protection/>
    </xf>
    <xf numFmtId="164" fontId="4" fillId="0" borderId="43" xfId="121" applyNumberFormat="1" applyFont="1" applyFill="1" applyBorder="1" applyAlignment="1">
      <alignment vertical="center"/>
      <protection/>
    </xf>
    <xf numFmtId="164" fontId="4" fillId="0" borderId="43" xfId="126" applyNumberFormat="1" applyFont="1" applyBorder="1" applyAlignment="1">
      <alignment vertical="center"/>
      <protection/>
    </xf>
    <xf numFmtId="3" fontId="4" fillId="0" borderId="0" xfId="105" applyNumberFormat="1" applyFont="1" applyFill="1" applyAlignment="1">
      <alignment vertical="center"/>
      <protection/>
    </xf>
    <xf numFmtId="0" fontId="5" fillId="0" borderId="0" xfId="126" applyFont="1" applyAlignment="1">
      <alignment horizontal="right"/>
      <protection/>
    </xf>
    <xf numFmtId="3" fontId="4" fillId="0" borderId="0" xfId="105" applyNumberFormat="1" applyFont="1" applyFill="1" applyAlignment="1">
      <alignment horizontal="center" vertical="center"/>
      <protection/>
    </xf>
    <xf numFmtId="3" fontId="5" fillId="0" borderId="0" xfId="126" applyNumberFormat="1" applyFont="1" applyBorder="1" applyAlignment="1">
      <alignment vertical="center"/>
      <protection/>
    </xf>
    <xf numFmtId="3" fontId="4" fillId="0" borderId="0" xfId="126" applyNumberFormat="1" applyFont="1" applyBorder="1" applyAlignment="1">
      <alignment vertical="center"/>
      <protection/>
    </xf>
    <xf numFmtId="3" fontId="5" fillId="0" borderId="77" xfId="126" applyNumberFormat="1" applyFont="1" applyBorder="1" applyAlignment="1">
      <alignment horizontal="centerContinuous" vertical="center"/>
      <protection/>
    </xf>
    <xf numFmtId="3" fontId="5" fillId="0" borderId="77" xfId="126" applyNumberFormat="1" applyFont="1" applyBorder="1" applyAlignment="1">
      <alignment horizontal="center" vertical="center"/>
      <protection/>
    </xf>
    <xf numFmtId="3" fontId="5" fillId="0" borderId="36" xfId="126" applyNumberFormat="1" applyFont="1" applyBorder="1" applyAlignment="1">
      <alignment horizontal="centerContinuous" vertical="center"/>
      <protection/>
    </xf>
    <xf numFmtId="3" fontId="5" fillId="0" borderId="36" xfId="126" applyNumberFormat="1" applyFont="1" applyBorder="1" applyAlignment="1">
      <alignment horizontal="center" vertical="center"/>
      <protection/>
    </xf>
    <xf numFmtId="0" fontId="11" fillId="0" borderId="0" xfId="117" applyFont="1" applyFill="1" applyAlignment="1">
      <alignment vertical="center"/>
      <protection/>
    </xf>
    <xf numFmtId="3" fontId="9" fillId="0" borderId="11" xfId="117" applyNumberFormat="1" applyFont="1" applyFill="1" applyBorder="1" applyAlignment="1">
      <alignment horizontal="right" vertical="center"/>
      <protection/>
    </xf>
    <xf numFmtId="164" fontId="23" fillId="0" borderId="11" xfId="117" applyNumberFormat="1" applyFont="1" applyFill="1" applyBorder="1" applyAlignment="1">
      <alignment horizontal="right" vertical="center" wrapText="1"/>
      <protection/>
    </xf>
    <xf numFmtId="3" fontId="60" fillId="0" borderId="43" xfId="117" applyNumberFormat="1" applyFont="1" applyFill="1" applyBorder="1" applyAlignment="1">
      <alignment horizontal="right" vertical="center"/>
      <protection/>
    </xf>
    <xf numFmtId="3" fontId="9" fillId="0" borderId="40" xfId="117" applyNumberFormat="1" applyFont="1" applyFill="1" applyBorder="1" applyAlignment="1">
      <alignment horizontal="right" vertical="center"/>
      <protection/>
    </xf>
    <xf numFmtId="3" fontId="9" fillId="0" borderId="12" xfId="117" applyNumberFormat="1" applyFont="1" applyFill="1" applyBorder="1" applyAlignment="1">
      <alignment horizontal="right" vertical="center"/>
      <protection/>
    </xf>
    <xf numFmtId="164" fontId="10" fillId="0" borderId="10" xfId="131" applyNumberFormat="1" applyFont="1" applyBorder="1" applyAlignment="1">
      <alignment vertical="center" wrapText="1"/>
      <protection/>
    </xf>
    <xf numFmtId="164" fontId="11" fillId="0" borderId="13" xfId="0" applyNumberFormat="1" applyFont="1" applyFill="1" applyBorder="1" applyAlignment="1">
      <alignment vertical="center" wrapText="1"/>
    </xf>
    <xf numFmtId="164" fontId="24" fillId="0" borderId="24" xfId="131" applyNumberFormat="1" applyFont="1" applyFill="1" applyBorder="1" applyAlignment="1">
      <alignment horizontal="left" vertical="center"/>
      <protection/>
    </xf>
    <xf numFmtId="164" fontId="10" fillId="0" borderId="14" xfId="131" applyNumberFormat="1" applyFont="1" applyBorder="1" applyAlignment="1">
      <alignment vertical="center" wrapText="1"/>
      <protection/>
    </xf>
    <xf numFmtId="164" fontId="5" fillId="0" borderId="20" xfId="0" applyNumberFormat="1" applyFont="1" applyFill="1" applyBorder="1" applyAlignment="1">
      <alignment vertical="center" wrapText="1"/>
    </xf>
    <xf numFmtId="164" fontId="24" fillId="0" borderId="20" xfId="131" applyNumberFormat="1" applyFont="1" applyFill="1" applyBorder="1" applyAlignment="1">
      <alignment horizontal="right" vertical="center" wrapText="1"/>
      <protection/>
    </xf>
    <xf numFmtId="164" fontId="11" fillId="0" borderId="20" xfId="131" applyNumberFormat="1" applyFont="1" applyBorder="1" applyAlignment="1">
      <alignment horizontal="right" vertical="center"/>
      <protection/>
    </xf>
    <xf numFmtId="166" fontId="11" fillId="0" borderId="20" xfId="131" applyNumberFormat="1" applyFont="1" applyBorder="1" applyAlignment="1">
      <alignment horizontal="right" vertical="center"/>
      <protection/>
    </xf>
    <xf numFmtId="164" fontId="11" fillId="0" borderId="20" xfId="131" applyNumberFormat="1" applyFont="1" applyBorder="1" applyAlignment="1">
      <alignment horizontal="right" vertical="center" wrapText="1"/>
      <protection/>
    </xf>
    <xf numFmtId="164" fontId="11" fillId="0" borderId="40" xfId="131" applyNumberFormat="1" applyFont="1" applyBorder="1" applyAlignment="1">
      <alignment horizontal="right" vertical="center"/>
      <protection/>
    </xf>
    <xf numFmtId="164" fontId="5" fillId="0" borderId="10" xfId="0" applyNumberFormat="1" applyFont="1" applyFill="1" applyBorder="1" applyAlignment="1">
      <alignment vertical="center" wrapText="1"/>
    </xf>
    <xf numFmtId="164" fontId="24" fillId="0" borderId="10" xfId="131" applyNumberFormat="1" applyFont="1" applyFill="1" applyBorder="1" applyAlignment="1">
      <alignment horizontal="right" vertical="center" wrapText="1"/>
      <protection/>
    </xf>
    <xf numFmtId="164" fontId="11" fillId="0" borderId="10" xfId="131" applyNumberFormat="1" applyFont="1" applyBorder="1" applyAlignment="1">
      <alignment horizontal="right" vertical="center"/>
      <protection/>
    </xf>
    <xf numFmtId="166" fontId="11" fillId="0" borderId="10" xfId="131" applyNumberFormat="1" applyFont="1" applyBorder="1" applyAlignment="1">
      <alignment horizontal="right" vertical="center"/>
      <protection/>
    </xf>
    <xf numFmtId="164" fontId="11" fillId="0" borderId="12" xfId="131" applyNumberFormat="1" applyFont="1" applyBorder="1" applyAlignment="1">
      <alignment horizontal="right" vertical="center"/>
      <protection/>
    </xf>
    <xf numFmtId="164" fontId="5" fillId="0" borderId="21" xfId="0" applyNumberFormat="1" applyFont="1" applyFill="1" applyBorder="1" applyAlignment="1">
      <alignment vertical="center" wrapText="1"/>
    </xf>
    <xf numFmtId="164" fontId="24" fillId="0" borderId="21" xfId="131" applyNumberFormat="1" applyFont="1" applyFill="1" applyBorder="1" applyAlignment="1">
      <alignment horizontal="right" vertical="center" wrapText="1"/>
      <protection/>
    </xf>
    <xf numFmtId="164" fontId="11" fillId="0" borderId="21" xfId="131" applyNumberFormat="1" applyFont="1" applyBorder="1" applyAlignment="1">
      <alignment horizontal="right" vertical="center"/>
      <protection/>
    </xf>
    <xf numFmtId="166" fontId="11" fillId="0" borderId="21" xfId="131" applyNumberFormat="1" applyFont="1" applyBorder="1" applyAlignment="1">
      <alignment horizontal="right" vertical="center"/>
      <protection/>
    </xf>
    <xf numFmtId="164" fontId="11" fillId="0" borderId="21" xfId="131" applyNumberFormat="1" applyFont="1" applyBorder="1" applyAlignment="1">
      <alignment horizontal="right" vertical="center" wrapText="1"/>
      <protection/>
    </xf>
    <xf numFmtId="164" fontId="11" fillId="0" borderId="50" xfId="131" applyNumberFormat="1" applyFont="1" applyBorder="1" applyAlignment="1">
      <alignment horizontal="right" vertical="center"/>
      <protection/>
    </xf>
    <xf numFmtId="164" fontId="20" fillId="0" borderId="22" xfId="131" applyNumberFormat="1" applyFont="1" applyFill="1" applyBorder="1" applyAlignment="1">
      <alignment vertical="center" wrapText="1"/>
      <protection/>
    </xf>
    <xf numFmtId="169" fontId="20" fillId="0" borderId="32" xfId="131" applyNumberFormat="1" applyFont="1" applyFill="1" applyBorder="1" applyAlignment="1">
      <alignment vertical="center" wrapText="1"/>
      <protection/>
    </xf>
    <xf numFmtId="164" fontId="9" fillId="0" borderId="35" xfId="131" applyNumberFormat="1" applyFont="1" applyBorder="1" applyAlignment="1">
      <alignment vertical="center"/>
      <protection/>
    </xf>
    <xf numFmtId="164" fontId="11" fillId="0" borderId="46" xfId="0" applyNumberFormat="1" applyFont="1" applyFill="1" applyBorder="1" applyAlignment="1">
      <alignment vertical="center" wrapText="1"/>
    </xf>
    <xf numFmtId="164" fontId="24" fillId="0" borderId="20" xfId="131" applyNumberFormat="1" applyFont="1" applyFill="1" applyBorder="1" applyAlignment="1">
      <alignment horizontal="left" vertical="center" wrapText="1"/>
      <protection/>
    </xf>
    <xf numFmtId="164" fontId="24" fillId="0" borderId="10" xfId="131" applyNumberFormat="1" applyFont="1" applyFill="1" applyBorder="1" applyAlignment="1">
      <alignment horizontal="left" vertical="center" wrapText="1"/>
      <protection/>
    </xf>
    <xf numFmtId="164" fontId="24" fillId="0" borderId="21" xfId="131" applyNumberFormat="1" applyFont="1" applyFill="1" applyBorder="1" applyAlignment="1">
      <alignment horizontal="left" vertical="center" wrapText="1"/>
      <protection/>
    </xf>
    <xf numFmtId="166" fontId="9" fillId="0" borderId="16" xfId="131" applyNumberFormat="1" applyFont="1" applyBorder="1" applyAlignment="1">
      <alignment horizontal="right" vertical="center" wrapText="1"/>
      <protection/>
    </xf>
    <xf numFmtId="164" fontId="5" fillId="0" borderId="0" xfId="0" applyNumberFormat="1" applyFont="1" applyFill="1" applyAlignment="1">
      <alignment horizontal="right" vertical="center" wrapText="1"/>
    </xf>
    <xf numFmtId="0" fontId="5" fillId="0" borderId="39" xfId="0" applyFont="1" applyFill="1" applyBorder="1" applyAlignment="1">
      <alignment vertical="center" wrapText="1"/>
    </xf>
    <xf numFmtId="0" fontId="5" fillId="0" borderId="13" xfId="0" applyFont="1" applyFill="1" applyBorder="1" applyAlignment="1">
      <alignment vertical="center" wrapText="1"/>
    </xf>
    <xf numFmtId="0" fontId="5" fillId="0" borderId="24" xfId="0" applyFont="1" applyFill="1" applyBorder="1" applyAlignment="1">
      <alignment vertical="center" wrapText="1"/>
    </xf>
    <xf numFmtId="164" fontId="4" fillId="0" borderId="0" xfId="0" applyNumberFormat="1" applyFont="1" applyFill="1" applyBorder="1" applyAlignment="1">
      <alignment vertical="center" wrapText="1"/>
    </xf>
    <xf numFmtId="164" fontId="38" fillId="0" borderId="0" xfId="0" applyNumberFormat="1" applyFont="1" applyFill="1" applyBorder="1" applyAlignment="1">
      <alignment vertical="center" wrapText="1"/>
    </xf>
    <xf numFmtId="164" fontId="38" fillId="0" borderId="0" xfId="0" applyNumberFormat="1" applyFont="1" applyFill="1" applyBorder="1" applyAlignment="1">
      <alignment horizontal="center" vertical="center" wrapText="1"/>
    </xf>
    <xf numFmtId="164" fontId="38" fillId="0" borderId="0" xfId="0" applyNumberFormat="1" applyFont="1" applyFill="1" applyBorder="1" applyAlignment="1">
      <alignment vertical="center"/>
    </xf>
    <xf numFmtId="164" fontId="5" fillId="0" borderId="0" xfId="0" applyNumberFormat="1" applyFont="1" applyFill="1" applyBorder="1" applyAlignment="1">
      <alignment vertical="center"/>
    </xf>
    <xf numFmtId="164" fontId="4" fillId="0" borderId="0" xfId="0" applyNumberFormat="1" applyFont="1" applyFill="1" applyBorder="1" applyAlignment="1">
      <alignment vertical="center"/>
    </xf>
    <xf numFmtId="3" fontId="5" fillId="0" borderId="0" xfId="0" applyNumberFormat="1" applyFont="1" applyFill="1" applyAlignment="1">
      <alignment horizontal="left" vertical="center"/>
    </xf>
    <xf numFmtId="3" fontId="4" fillId="0" borderId="0" xfId="0" applyNumberFormat="1" applyFont="1" applyFill="1" applyAlignment="1">
      <alignment horizontal="center" vertical="center"/>
    </xf>
    <xf numFmtId="3" fontId="5" fillId="0" borderId="0" xfId="0" applyNumberFormat="1" applyFont="1" applyFill="1" applyAlignment="1">
      <alignment vertical="center"/>
    </xf>
    <xf numFmtId="3" fontId="5" fillId="0" borderId="0" xfId="0" applyNumberFormat="1" applyFont="1" applyFill="1" applyAlignment="1">
      <alignment horizontal="center" vertical="center"/>
    </xf>
    <xf numFmtId="3" fontId="5" fillId="0" borderId="22" xfId="0" applyNumberFormat="1" applyFont="1" applyFill="1" applyBorder="1" applyAlignment="1">
      <alignment horizontal="left" vertical="center"/>
    </xf>
    <xf numFmtId="3" fontId="4" fillId="0" borderId="22" xfId="0" applyNumberFormat="1" applyFont="1" applyFill="1" applyBorder="1" applyAlignment="1">
      <alignment horizontal="center" vertical="center"/>
    </xf>
    <xf numFmtId="3" fontId="5" fillId="0" borderId="22" xfId="0" applyNumberFormat="1" applyFont="1" applyFill="1" applyBorder="1" applyAlignment="1">
      <alignment vertical="center"/>
    </xf>
    <xf numFmtId="3" fontId="4" fillId="0" borderId="0" xfId="0" applyNumberFormat="1" applyFont="1" applyFill="1" applyAlignment="1">
      <alignment vertical="center"/>
    </xf>
    <xf numFmtId="3" fontId="4" fillId="0" borderId="10" xfId="0" applyNumberFormat="1" applyFont="1" applyFill="1" applyBorder="1" applyAlignment="1">
      <alignment horizontal="center" vertical="center"/>
    </xf>
    <xf numFmtId="3" fontId="4" fillId="0" borderId="13" xfId="0" applyNumberFormat="1" applyFont="1" applyFill="1" applyBorder="1" applyAlignment="1">
      <alignment horizontal="left" vertical="center"/>
    </xf>
    <xf numFmtId="3" fontId="5" fillId="0" borderId="10" xfId="0" applyNumberFormat="1" applyFont="1" applyFill="1" applyBorder="1" applyAlignment="1">
      <alignment horizontal="right" vertical="center"/>
    </xf>
    <xf numFmtId="3" fontId="5" fillId="0" borderId="13" xfId="0" applyNumberFormat="1" applyFont="1" applyFill="1" applyBorder="1" applyAlignment="1">
      <alignment horizontal="left" vertical="center"/>
    </xf>
    <xf numFmtId="3" fontId="5" fillId="0" borderId="10" xfId="0" applyNumberFormat="1" applyFont="1" applyFill="1" applyBorder="1" applyAlignment="1">
      <alignment horizontal="center" vertical="center"/>
    </xf>
    <xf numFmtId="3" fontId="5" fillId="0" borderId="12" xfId="0" applyNumberFormat="1" applyFont="1" applyFill="1" applyBorder="1" applyAlignment="1">
      <alignment horizontal="right" vertical="center"/>
    </xf>
    <xf numFmtId="3" fontId="5" fillId="0" borderId="13" xfId="0" applyNumberFormat="1" applyFont="1" applyFill="1" applyBorder="1" applyAlignment="1">
      <alignment horizontal="left" vertical="center" wrapText="1"/>
    </xf>
    <xf numFmtId="49" fontId="5" fillId="0" borderId="10" xfId="0" applyNumberFormat="1" applyFont="1" applyFill="1" applyBorder="1" applyAlignment="1">
      <alignment horizontal="center" vertical="center"/>
    </xf>
    <xf numFmtId="3" fontId="4" fillId="0" borderId="13" xfId="0" applyNumberFormat="1" applyFont="1" applyFill="1" applyBorder="1" applyAlignment="1">
      <alignment horizontal="left" vertical="center" wrapText="1"/>
    </xf>
    <xf numFmtId="49" fontId="5" fillId="0" borderId="13" xfId="0" applyNumberFormat="1" applyFont="1" applyFill="1" applyBorder="1" applyAlignment="1">
      <alignment horizontal="left" vertical="center"/>
    </xf>
    <xf numFmtId="49" fontId="5" fillId="0" borderId="13" xfId="0" applyNumberFormat="1" applyFont="1" applyFill="1" applyBorder="1" applyAlignment="1">
      <alignment horizontal="left" vertical="center" wrapText="1"/>
    </xf>
    <xf numFmtId="0" fontId="5" fillId="0" borderId="13" xfId="0" applyFont="1" applyFill="1" applyBorder="1" applyAlignment="1">
      <alignment horizontal="left" vertical="center" wrapText="1"/>
    </xf>
    <xf numFmtId="3" fontId="6" fillId="0" borderId="13" xfId="0" applyNumberFormat="1" applyFont="1" applyFill="1" applyBorder="1" applyAlignment="1">
      <alignment horizontal="left" vertical="center"/>
    </xf>
    <xf numFmtId="0" fontId="5" fillId="0" borderId="13" xfId="136" applyFont="1" applyFill="1" applyBorder="1" applyAlignment="1">
      <alignment horizontal="left" vertical="center" wrapText="1"/>
      <protection/>
    </xf>
    <xf numFmtId="3" fontId="4" fillId="0" borderId="39" xfId="0" applyNumberFormat="1" applyFont="1" applyFill="1" applyBorder="1" applyAlignment="1">
      <alignment horizontal="left" vertical="center"/>
    </xf>
    <xf numFmtId="3" fontId="4" fillId="0" borderId="28" xfId="0" applyNumberFormat="1" applyFont="1" applyFill="1" applyBorder="1" applyAlignment="1">
      <alignment horizontal="center" vertical="center"/>
    </xf>
    <xf numFmtId="3" fontId="5" fillId="0" borderId="24" xfId="0" applyNumberFormat="1" applyFont="1" applyFill="1" applyBorder="1" applyAlignment="1">
      <alignment horizontal="left" vertical="center"/>
    </xf>
    <xf numFmtId="49" fontId="5" fillId="0" borderId="14" xfId="0" applyNumberFormat="1" applyFont="1" applyFill="1" applyBorder="1" applyAlignment="1">
      <alignment horizontal="center" vertical="center"/>
    </xf>
    <xf numFmtId="3" fontId="5" fillId="0" borderId="14" xfId="0" applyNumberFormat="1" applyFont="1" applyFill="1" applyBorder="1" applyAlignment="1">
      <alignment horizontal="right" vertical="center"/>
    </xf>
    <xf numFmtId="3" fontId="5" fillId="0" borderId="15" xfId="0" applyNumberFormat="1" applyFont="1" applyFill="1" applyBorder="1" applyAlignment="1">
      <alignment horizontal="right" vertical="center"/>
    </xf>
    <xf numFmtId="3" fontId="4" fillId="0" borderId="11" xfId="0" applyNumberFormat="1" applyFont="1" applyFill="1" applyBorder="1" applyAlignment="1">
      <alignment vertical="center"/>
    </xf>
    <xf numFmtId="3" fontId="5" fillId="0" borderId="10" xfId="0" applyNumberFormat="1" applyFont="1" applyFill="1" applyBorder="1" applyAlignment="1">
      <alignment vertical="center"/>
    </xf>
    <xf numFmtId="3" fontId="5" fillId="0" borderId="12" xfId="0" applyNumberFormat="1" applyFont="1" applyFill="1" applyBorder="1" applyAlignment="1">
      <alignment vertical="center"/>
    </xf>
    <xf numFmtId="3" fontId="66" fillId="0" borderId="12" xfId="0" applyNumberFormat="1" applyFont="1" applyFill="1" applyBorder="1" applyAlignment="1">
      <alignment vertical="center"/>
    </xf>
    <xf numFmtId="3" fontId="5" fillId="0" borderId="14" xfId="0" applyNumberFormat="1" applyFont="1" applyFill="1" applyBorder="1" applyAlignment="1">
      <alignment horizontal="center" vertical="center"/>
    </xf>
    <xf numFmtId="3" fontId="5" fillId="0" borderId="14" xfId="0" applyNumberFormat="1" applyFont="1" applyFill="1" applyBorder="1" applyAlignment="1">
      <alignment vertical="center"/>
    </xf>
    <xf numFmtId="3" fontId="5" fillId="0" borderId="15" xfId="0" applyNumberFormat="1" applyFont="1" applyFill="1" applyBorder="1" applyAlignment="1">
      <alignment vertical="center"/>
    </xf>
    <xf numFmtId="3" fontId="5" fillId="0" borderId="29" xfId="0" applyNumberFormat="1" applyFont="1" applyFill="1" applyBorder="1" applyAlignment="1">
      <alignment vertical="center"/>
    </xf>
    <xf numFmtId="3" fontId="5" fillId="0" borderId="0" xfId="0" applyNumberFormat="1" applyFont="1" applyFill="1" applyAlignment="1">
      <alignment horizontal="right" vertical="center"/>
    </xf>
    <xf numFmtId="3" fontId="11" fillId="0" borderId="46" xfId="120" applyNumberFormat="1" applyFont="1" applyFill="1" applyBorder="1" applyAlignment="1">
      <alignment vertical="center" wrapText="1"/>
      <protection/>
    </xf>
    <xf numFmtId="49" fontId="4" fillId="0" borderId="10" xfId="0" applyNumberFormat="1" applyFont="1" applyFill="1" applyBorder="1" applyAlignment="1">
      <alignment horizontal="center" vertical="center"/>
    </xf>
    <xf numFmtId="164" fontId="16" fillId="0" borderId="77" xfId="123" applyNumberFormat="1" applyFont="1" applyFill="1" applyBorder="1" applyAlignment="1">
      <alignment horizontal="center" vertical="center"/>
      <protection/>
    </xf>
    <xf numFmtId="164" fontId="16" fillId="0" borderId="45" xfId="123" applyNumberFormat="1" applyFont="1" applyFill="1" applyBorder="1" applyAlignment="1">
      <alignment horizontal="center" vertical="center"/>
      <protection/>
    </xf>
    <xf numFmtId="164" fontId="14" fillId="0" borderId="77" xfId="123" applyNumberFormat="1" applyFont="1" applyFill="1" applyBorder="1" applyAlignment="1">
      <alignment vertical="center"/>
      <protection/>
    </xf>
    <xf numFmtId="164" fontId="16" fillId="0" borderId="55" xfId="122" applyNumberFormat="1" applyFont="1" applyFill="1" applyBorder="1" applyAlignment="1">
      <alignment vertical="center"/>
      <protection/>
    </xf>
    <xf numFmtId="164" fontId="17" fillId="0" borderId="26" xfId="123" applyNumberFormat="1" applyFont="1" applyFill="1" applyBorder="1" applyAlignment="1">
      <alignment vertical="center"/>
      <protection/>
    </xf>
    <xf numFmtId="164" fontId="15" fillId="0" borderId="0" xfId="123" applyNumberFormat="1" applyFont="1" applyFill="1" applyBorder="1" applyAlignment="1">
      <alignment vertical="center"/>
      <protection/>
    </xf>
    <xf numFmtId="164" fontId="15" fillId="0" borderId="26" xfId="123" applyNumberFormat="1" applyFont="1" applyFill="1" applyBorder="1" applyAlignment="1">
      <alignment vertical="center"/>
      <protection/>
    </xf>
    <xf numFmtId="164" fontId="16" fillId="0" borderId="36" xfId="123" applyNumberFormat="1" applyFont="1" applyFill="1" applyBorder="1" applyAlignment="1">
      <alignment vertical="center"/>
      <protection/>
    </xf>
    <xf numFmtId="164" fontId="16" fillId="0" borderId="78" xfId="123" applyNumberFormat="1" applyFont="1" applyFill="1" applyBorder="1" applyAlignment="1">
      <alignment vertical="center"/>
      <protection/>
    </xf>
    <xf numFmtId="164" fontId="17" fillId="0" borderId="0" xfId="123" applyNumberFormat="1" applyFont="1" applyFill="1" applyBorder="1" applyAlignment="1">
      <alignment horizontal="right" vertical="center"/>
      <protection/>
    </xf>
    <xf numFmtId="49" fontId="11" fillId="0" borderId="13" xfId="127" applyNumberFormat="1" applyFont="1" applyFill="1" applyBorder="1" applyAlignment="1">
      <alignment horizontal="left" vertical="center" wrapText="1"/>
      <protection/>
    </xf>
    <xf numFmtId="49" fontId="11" fillId="0" borderId="13" xfId="109" applyNumberFormat="1" applyFont="1" applyFill="1" applyBorder="1" applyAlignment="1">
      <alignment horizontal="left" vertical="center" wrapText="1"/>
      <protection/>
    </xf>
    <xf numFmtId="0" fontId="11" fillId="0" borderId="0" xfId="0" applyFont="1" applyAlignment="1">
      <alignment vertical="center"/>
    </xf>
    <xf numFmtId="49" fontId="9" fillId="0" borderId="20" xfId="0" applyNumberFormat="1" applyFont="1" applyFill="1" applyBorder="1" applyAlignment="1">
      <alignment horizontal="left" vertical="center"/>
    </xf>
    <xf numFmtId="3" fontId="11" fillId="0" borderId="10" xfId="0" applyNumberFormat="1" applyFont="1" applyFill="1" applyBorder="1" applyAlignment="1">
      <alignment vertical="center"/>
    </xf>
    <xf numFmtId="49" fontId="9" fillId="0" borderId="10" xfId="0" applyNumberFormat="1" applyFont="1" applyFill="1" applyBorder="1" applyAlignment="1">
      <alignment horizontal="left" vertical="center"/>
    </xf>
    <xf numFmtId="49" fontId="9" fillId="0" borderId="28" xfId="0" applyNumberFormat="1" applyFont="1" applyFill="1" applyBorder="1" applyAlignment="1">
      <alignment horizontal="left" vertical="center"/>
    </xf>
    <xf numFmtId="164" fontId="11" fillId="0" borderId="13" xfId="109" applyNumberFormat="1" applyFont="1" applyFill="1" applyBorder="1" applyAlignment="1">
      <alignment horizontal="left" vertical="center" wrapText="1"/>
      <protection/>
    </xf>
    <xf numFmtId="49" fontId="9" fillId="0" borderId="16" xfId="0" applyNumberFormat="1" applyFont="1" applyFill="1" applyBorder="1" applyAlignment="1">
      <alignment vertical="center"/>
    </xf>
    <xf numFmtId="164" fontId="9" fillId="0" borderId="10" xfId="105" applyNumberFormat="1" applyFont="1" applyFill="1" applyBorder="1" applyAlignment="1">
      <alignment horizontal="left" vertical="center"/>
      <protection/>
    </xf>
    <xf numFmtId="164" fontId="11" fillId="0" borderId="0" xfId="0" applyNumberFormat="1" applyFont="1" applyAlignment="1">
      <alignment vertical="center"/>
    </xf>
    <xf numFmtId="49" fontId="9" fillId="0" borderId="0" xfId="0" applyNumberFormat="1" applyFont="1" applyFill="1" applyBorder="1" applyAlignment="1">
      <alignment vertical="center"/>
    </xf>
    <xf numFmtId="49" fontId="11" fillId="0" borderId="0" xfId="0" applyNumberFormat="1" applyFont="1" applyFill="1" applyBorder="1" applyAlignment="1">
      <alignment horizontal="left" vertical="center"/>
    </xf>
    <xf numFmtId="49" fontId="11" fillId="0" borderId="0" xfId="0" applyNumberFormat="1" applyFont="1" applyFill="1" applyBorder="1" applyAlignment="1">
      <alignment horizontal="right" vertical="center"/>
    </xf>
    <xf numFmtId="49" fontId="11" fillId="0" borderId="0" xfId="0" applyNumberFormat="1" applyFont="1" applyFill="1" applyBorder="1" applyAlignment="1">
      <alignment vertical="center"/>
    </xf>
    <xf numFmtId="3" fontId="11" fillId="0" borderId="79" xfId="105" applyNumberFormat="1" applyFont="1" applyFill="1" applyBorder="1" applyAlignment="1">
      <alignment horizontal="left" vertical="center" indent="2"/>
      <protection/>
    </xf>
    <xf numFmtId="164" fontId="11" fillId="0" borderId="20" xfId="0" applyNumberFormat="1" applyFont="1" applyFill="1" applyBorder="1" applyAlignment="1">
      <alignment horizontal="left" vertical="center" indent="2"/>
    </xf>
    <xf numFmtId="49" fontId="11" fillId="0" borderId="30" xfId="0" applyNumberFormat="1" applyFont="1" applyFill="1" applyBorder="1" applyAlignment="1">
      <alignment horizontal="left" vertical="center" indent="2"/>
    </xf>
    <xf numFmtId="0" fontId="11" fillId="0" borderId="13" xfId="126" applyFont="1" applyFill="1" applyBorder="1" applyAlignment="1">
      <alignment vertical="center" wrapText="1"/>
      <protection/>
    </xf>
    <xf numFmtId="0" fontId="11" fillId="0" borderId="0" xfId="127" applyFont="1" applyAlignment="1">
      <alignment vertical="center"/>
      <protection/>
    </xf>
    <xf numFmtId="0" fontId="11" fillId="0" borderId="0" xfId="127" applyFont="1" applyAlignment="1">
      <alignment vertical="center" wrapText="1"/>
      <protection/>
    </xf>
    <xf numFmtId="3" fontId="11" fillId="0" borderId="0" xfId="127" applyNumberFormat="1" applyFont="1" applyAlignment="1">
      <alignment horizontal="right" vertical="center" wrapText="1"/>
      <protection/>
    </xf>
    <xf numFmtId="0" fontId="11" fillId="0" borderId="0" xfId="127" applyFont="1" applyAlignment="1">
      <alignment horizontal="right" vertical="center"/>
      <protection/>
    </xf>
    <xf numFmtId="49" fontId="11" fillId="0" borderId="46" xfId="127" applyNumberFormat="1" applyFont="1" applyFill="1" applyBorder="1" applyAlignment="1">
      <alignment horizontal="left" vertical="center" wrapText="1"/>
      <protection/>
    </xf>
    <xf numFmtId="3" fontId="11" fillId="0" borderId="12" xfId="0" applyNumberFormat="1" applyFont="1" applyFill="1" applyBorder="1" applyAlignment="1">
      <alignment horizontal="right" vertical="center" wrapText="1"/>
    </xf>
    <xf numFmtId="49" fontId="11" fillId="0" borderId="46" xfId="109" applyNumberFormat="1" applyFont="1" applyFill="1" applyBorder="1" applyAlignment="1">
      <alignment horizontal="left" vertical="center" wrapText="1"/>
      <protection/>
    </xf>
    <xf numFmtId="3" fontId="11" fillId="0" borderId="40" xfId="109" applyNumberFormat="1" applyFont="1" applyFill="1" applyBorder="1" applyAlignment="1">
      <alignment horizontal="right" vertical="center"/>
      <protection/>
    </xf>
    <xf numFmtId="3" fontId="11" fillId="0" borderId="12" xfId="109" applyNumberFormat="1" applyFont="1" applyFill="1" applyBorder="1" applyAlignment="1">
      <alignment horizontal="right" vertical="center"/>
      <protection/>
    </xf>
    <xf numFmtId="3" fontId="11" fillId="0" borderId="12" xfId="127" applyNumberFormat="1" applyFont="1" applyFill="1" applyBorder="1" applyAlignment="1">
      <alignment horizontal="right" vertical="center"/>
      <protection/>
    </xf>
    <xf numFmtId="3" fontId="11" fillId="0" borderId="50" xfId="109" applyNumberFormat="1" applyFont="1" applyFill="1" applyBorder="1" applyAlignment="1">
      <alignment horizontal="right" vertical="center"/>
      <protection/>
    </xf>
    <xf numFmtId="3" fontId="11" fillId="0" borderId="0" xfId="127" applyNumberFormat="1" applyFont="1" applyFill="1" applyBorder="1" applyAlignment="1">
      <alignment horizontal="right" vertical="center" wrapText="1"/>
      <protection/>
    </xf>
    <xf numFmtId="49" fontId="11" fillId="0" borderId="0" xfId="127" applyNumberFormat="1" applyFont="1" applyFill="1" applyBorder="1" applyAlignment="1">
      <alignment vertical="center" wrapText="1"/>
      <protection/>
    </xf>
    <xf numFmtId="3" fontId="11" fillId="0" borderId="0" xfId="127" applyNumberFormat="1" applyFont="1" applyAlignment="1">
      <alignment horizontal="right" vertical="center"/>
      <protection/>
    </xf>
    <xf numFmtId="49" fontId="11" fillId="0" borderId="49" xfId="127" applyNumberFormat="1" applyFont="1" applyFill="1" applyBorder="1" applyAlignment="1">
      <alignment horizontal="left" vertical="center" wrapText="1"/>
      <protection/>
    </xf>
    <xf numFmtId="3" fontId="11" fillId="0" borderId="40" xfId="109" applyNumberFormat="1" applyFont="1" applyBorder="1" applyAlignment="1">
      <alignment horizontal="right" vertical="center"/>
      <protection/>
    </xf>
    <xf numFmtId="3" fontId="11" fillId="0" borderId="12" xfId="109" applyNumberFormat="1" applyFont="1" applyBorder="1" applyAlignment="1">
      <alignment horizontal="right" vertical="center"/>
      <protection/>
    </xf>
    <xf numFmtId="49" fontId="11" fillId="0" borderId="49" xfId="109" applyNumberFormat="1" applyFont="1" applyFill="1" applyBorder="1" applyAlignment="1">
      <alignment horizontal="left" vertical="center" wrapText="1"/>
      <protection/>
    </xf>
    <xf numFmtId="3" fontId="11" fillId="0" borderId="50" xfId="109" applyNumberFormat="1" applyFont="1" applyBorder="1" applyAlignment="1">
      <alignment horizontal="right" vertical="center"/>
      <protection/>
    </xf>
    <xf numFmtId="3" fontId="9" fillId="4" borderId="11" xfId="127" applyNumberFormat="1" applyFont="1" applyFill="1" applyBorder="1" applyAlignment="1">
      <alignment horizontal="right" vertical="center"/>
      <protection/>
    </xf>
    <xf numFmtId="3" fontId="33" fillId="0" borderId="11" xfId="127" applyNumberFormat="1" applyFont="1" applyFill="1" applyBorder="1" applyAlignment="1">
      <alignment horizontal="right" vertical="center"/>
      <protection/>
    </xf>
    <xf numFmtId="164" fontId="11" fillId="0" borderId="13" xfId="105" applyNumberFormat="1" applyFont="1" applyFill="1" applyBorder="1" applyAlignment="1">
      <alignment vertical="center" wrapText="1"/>
      <protection/>
    </xf>
    <xf numFmtId="164" fontId="11" fillId="0" borderId="49" xfId="127" applyNumberFormat="1" applyFont="1" applyFill="1" applyBorder="1" applyAlignment="1">
      <alignment horizontal="left" vertical="center" wrapText="1"/>
      <protection/>
    </xf>
    <xf numFmtId="3" fontId="60" fillId="0" borderId="11" xfId="127" applyNumberFormat="1" applyFont="1" applyFill="1" applyBorder="1" applyAlignment="1">
      <alignment horizontal="right" vertical="center"/>
      <protection/>
    </xf>
    <xf numFmtId="3" fontId="11" fillId="0" borderId="50" xfId="127" applyNumberFormat="1" applyFont="1" applyFill="1" applyBorder="1" applyAlignment="1">
      <alignment horizontal="right" vertical="center"/>
      <protection/>
    </xf>
    <xf numFmtId="3" fontId="11" fillId="0" borderId="12" xfId="127" applyNumberFormat="1" applyFont="1" applyBorder="1" applyAlignment="1">
      <alignment horizontal="right" vertical="center"/>
      <protection/>
    </xf>
    <xf numFmtId="3" fontId="11" fillId="0" borderId="12" xfId="0" applyNumberFormat="1" applyFont="1" applyBorder="1" applyAlignment="1">
      <alignment horizontal="right" vertical="center"/>
    </xf>
    <xf numFmtId="49" fontId="11" fillId="0" borderId="13" xfId="127" applyNumberFormat="1" applyFont="1" applyFill="1" applyBorder="1" applyAlignment="1">
      <alignment horizontal="left" vertical="center" wrapText="1"/>
      <protection/>
    </xf>
    <xf numFmtId="3" fontId="11" fillId="0" borderId="21" xfId="0" applyNumberFormat="1" applyFont="1" applyFill="1" applyBorder="1" applyAlignment="1">
      <alignment horizontal="right" vertical="center" wrapText="1"/>
    </xf>
    <xf numFmtId="3" fontId="11" fillId="0" borderId="50" xfId="0" applyNumberFormat="1" applyFont="1" applyFill="1" applyBorder="1" applyAlignment="1">
      <alignment horizontal="right" vertical="center"/>
    </xf>
    <xf numFmtId="49" fontId="11" fillId="0" borderId="25" xfId="127" applyNumberFormat="1" applyFont="1" applyFill="1" applyBorder="1" applyAlignment="1">
      <alignment horizontal="left" vertical="center" wrapText="1"/>
      <protection/>
    </xf>
    <xf numFmtId="3" fontId="11" fillId="0" borderId="10" xfId="132" applyNumberFormat="1" applyFont="1" applyFill="1" applyBorder="1" applyAlignment="1">
      <alignment vertical="center"/>
      <protection/>
    </xf>
    <xf numFmtId="49" fontId="11" fillId="0" borderId="10" xfId="127" applyNumberFormat="1" applyFont="1" applyFill="1" applyBorder="1" applyAlignment="1">
      <alignment horizontal="left" vertical="center" wrapText="1" indent="2"/>
      <protection/>
    </xf>
    <xf numFmtId="49" fontId="11" fillId="0" borderId="10" xfId="109" applyNumberFormat="1" applyFont="1" applyFill="1" applyBorder="1" applyAlignment="1">
      <alignment horizontal="left" vertical="center" wrapText="1" indent="2"/>
      <protection/>
    </xf>
    <xf numFmtId="164" fontId="11" fillId="0" borderId="10" xfId="109" applyNumberFormat="1" applyFont="1" applyFill="1" applyBorder="1" applyAlignment="1">
      <alignment horizontal="left" vertical="center" wrapText="1" indent="2"/>
      <protection/>
    </xf>
    <xf numFmtId="164" fontId="11" fillId="0" borderId="10" xfId="105" applyNumberFormat="1" applyFont="1" applyFill="1" applyBorder="1" applyAlignment="1">
      <alignment horizontal="left" vertical="center" wrapText="1" indent="2"/>
      <protection/>
    </xf>
    <xf numFmtId="49" fontId="11" fillId="0" borderId="28" xfId="127" applyNumberFormat="1" applyFont="1" applyFill="1" applyBorder="1" applyAlignment="1">
      <alignment horizontal="left" vertical="center" wrapText="1" indent="2"/>
      <protection/>
    </xf>
    <xf numFmtId="49" fontId="11" fillId="0" borderId="24" xfId="127" applyNumberFormat="1" applyFont="1" applyFill="1" applyBorder="1" applyAlignment="1">
      <alignment horizontal="left" vertical="center" wrapText="1"/>
      <protection/>
    </xf>
    <xf numFmtId="3" fontId="11" fillId="0" borderId="15" xfId="109" applyNumberFormat="1" applyFont="1" applyFill="1" applyBorder="1" applyAlignment="1">
      <alignment horizontal="right" vertical="center"/>
      <protection/>
    </xf>
    <xf numFmtId="49" fontId="11" fillId="0" borderId="14" xfId="127" applyNumberFormat="1" applyFont="1" applyFill="1" applyBorder="1" applyAlignment="1">
      <alignment horizontal="left" vertical="center" wrapText="1" indent="2"/>
      <protection/>
    </xf>
    <xf numFmtId="3" fontId="11" fillId="0" borderId="10" xfId="109" applyNumberFormat="1" applyFont="1" applyFill="1" applyBorder="1" applyAlignment="1">
      <alignment horizontal="right" vertical="center"/>
      <protection/>
    </xf>
    <xf numFmtId="3" fontId="11" fillId="0" borderId="12" xfId="127" applyNumberFormat="1" applyFont="1" applyFill="1" applyBorder="1" applyAlignment="1">
      <alignment horizontal="right" vertical="center"/>
      <protection/>
    </xf>
    <xf numFmtId="3" fontId="11" fillId="0" borderId="11" xfId="109" applyNumberFormat="1" applyFont="1" applyFill="1" applyBorder="1" applyAlignment="1">
      <alignment horizontal="right" vertical="center"/>
      <protection/>
    </xf>
    <xf numFmtId="3" fontId="11" fillId="0" borderId="20" xfId="129" applyNumberFormat="1" applyFont="1" applyFill="1" applyBorder="1" applyAlignment="1">
      <alignment horizontal="right" vertical="center"/>
      <protection/>
    </xf>
    <xf numFmtId="3" fontId="11" fillId="0" borderId="10" xfId="129" applyNumberFormat="1" applyFont="1" applyFill="1" applyBorder="1" applyAlignment="1">
      <alignment horizontal="right" vertical="center"/>
      <protection/>
    </xf>
    <xf numFmtId="3" fontId="9" fillId="0" borderId="10" xfId="132" applyNumberFormat="1" applyFont="1" applyFill="1" applyBorder="1" applyAlignment="1">
      <alignment vertical="center"/>
      <protection/>
    </xf>
    <xf numFmtId="164" fontId="11" fillId="0" borderId="13" xfId="131" applyNumberFormat="1" applyFont="1" applyFill="1" applyBorder="1" applyAlignment="1">
      <alignment horizontal="left" vertical="center"/>
      <protection/>
    </xf>
    <xf numFmtId="164" fontId="11" fillId="0" borderId="13" xfId="0" applyNumberFormat="1" applyFont="1" applyFill="1" applyBorder="1" applyAlignment="1">
      <alignment horizontal="left" vertical="center" wrapText="1"/>
    </xf>
    <xf numFmtId="49" fontId="11" fillId="0" borderId="13" xfId="0" applyNumberFormat="1" applyFont="1" applyFill="1" applyBorder="1" applyAlignment="1">
      <alignment vertical="center" wrapText="1"/>
    </xf>
    <xf numFmtId="164" fontId="26" fillId="0" borderId="0" xfId="107" applyNumberFormat="1" applyFont="1" applyAlignment="1">
      <alignment vertical="center"/>
      <protection/>
    </xf>
    <xf numFmtId="164" fontId="11" fillId="0" borderId="0" xfId="107" applyNumberFormat="1" applyFont="1" applyFill="1" applyBorder="1" applyAlignment="1">
      <alignment vertical="center"/>
      <protection/>
    </xf>
    <xf numFmtId="164" fontId="11" fillId="0" borderId="0" xfId="107" applyNumberFormat="1" applyFont="1" applyAlignment="1">
      <alignment horizontal="center" vertical="center"/>
      <protection/>
    </xf>
    <xf numFmtId="3" fontId="3" fillId="0" borderId="0" xfId="107" applyNumberFormat="1" applyFont="1" applyAlignment="1">
      <alignment horizontal="center" vertical="center"/>
      <protection/>
    </xf>
    <xf numFmtId="2" fontId="11" fillId="0" borderId="0" xfId="0" applyNumberFormat="1" applyFont="1" applyFill="1" applyAlignment="1">
      <alignment/>
    </xf>
    <xf numFmtId="3" fontId="19" fillId="0" borderId="0" xfId="114" applyNumberFormat="1" applyFill="1" applyAlignment="1">
      <alignment vertical="center"/>
      <protection/>
    </xf>
    <xf numFmtId="3" fontId="19" fillId="0" borderId="0" xfId="114" applyNumberFormat="1" applyFill="1" applyAlignment="1">
      <alignment vertical="center" wrapText="1"/>
      <protection/>
    </xf>
    <xf numFmtId="3" fontId="18" fillId="0" borderId="0" xfId="114" applyNumberFormat="1" applyFont="1" applyFill="1" applyAlignment="1">
      <alignment vertical="center"/>
      <protection/>
    </xf>
    <xf numFmtId="3" fontId="19" fillId="0" borderId="13" xfId="114" applyNumberFormat="1" applyFill="1" applyBorder="1" applyAlignment="1" applyProtection="1">
      <alignment vertical="center" wrapText="1"/>
      <protection locked="0"/>
    </xf>
    <xf numFmtId="3" fontId="19" fillId="0" borderId="13" xfId="114" applyNumberFormat="1" applyFont="1" applyFill="1" applyBorder="1" applyAlignment="1" applyProtection="1">
      <alignment vertical="center" wrapText="1"/>
      <protection locked="0"/>
    </xf>
    <xf numFmtId="0" fontId="19" fillId="0" borderId="13" xfId="114" applyFont="1" applyFill="1" applyBorder="1" applyAlignment="1">
      <alignment vertical="center"/>
      <protection/>
    </xf>
    <xf numFmtId="3" fontId="19" fillId="0" borderId="24" xfId="114" applyNumberFormat="1" applyFont="1" applyFill="1" applyBorder="1" applyAlignment="1" applyProtection="1">
      <alignment vertical="center" wrapText="1"/>
      <protection locked="0"/>
    </xf>
    <xf numFmtId="0" fontId="11" fillId="0" borderId="10" xfId="126" applyFont="1" applyFill="1" applyBorder="1" applyAlignment="1">
      <alignment horizontal="left" vertical="center" wrapText="1" indent="2"/>
      <protection/>
    </xf>
    <xf numFmtId="3" fontId="9" fillId="0" borderId="16" xfId="145" applyNumberFormat="1" applyFont="1" applyBorder="1" applyAlignment="1">
      <alignment vertical="center"/>
    </xf>
    <xf numFmtId="164" fontId="11" fillId="0" borderId="24" xfId="131" applyNumberFormat="1" applyFont="1" applyBorder="1" applyAlignment="1">
      <alignment vertical="center" wrapText="1"/>
      <protection/>
    </xf>
    <xf numFmtId="164" fontId="9" fillId="0" borderId="25" xfId="131" applyNumberFormat="1" applyFont="1" applyBorder="1" applyAlignment="1">
      <alignment vertical="center" wrapText="1"/>
      <protection/>
    </xf>
    <xf numFmtId="164" fontId="9" fillId="0" borderId="11" xfId="131" applyNumberFormat="1" applyFont="1" applyBorder="1" applyAlignment="1">
      <alignment vertical="center" wrapText="1"/>
      <protection/>
    </xf>
    <xf numFmtId="164" fontId="24" fillId="0" borderId="33" xfId="103" applyNumberFormat="1" applyFont="1" applyFill="1" applyBorder="1" applyAlignment="1">
      <alignment vertical="center"/>
      <protection/>
    </xf>
    <xf numFmtId="49" fontId="11" fillId="0" borderId="21" xfId="0" applyNumberFormat="1" applyFont="1" applyFill="1" applyBorder="1" applyAlignment="1">
      <alignment horizontal="left" vertical="center" indent="2"/>
    </xf>
    <xf numFmtId="164" fontId="11" fillId="0" borderId="21" xfId="0" applyNumberFormat="1" applyFont="1" applyBorder="1" applyAlignment="1">
      <alignment vertical="center"/>
    </xf>
    <xf numFmtId="49" fontId="9" fillId="0" borderId="46" xfId="0" applyNumberFormat="1" applyFont="1" applyBorder="1" applyAlignment="1">
      <alignment horizontal="center" vertical="center"/>
    </xf>
    <xf numFmtId="49" fontId="11" fillId="0" borderId="0" xfId="0" applyNumberFormat="1" applyFont="1" applyAlignment="1">
      <alignment vertical="center"/>
    </xf>
    <xf numFmtId="49" fontId="9" fillId="0" borderId="25" xfId="0" applyNumberFormat="1" applyFont="1" applyBorder="1" applyAlignment="1">
      <alignment horizontal="center" vertical="center"/>
    </xf>
    <xf numFmtId="49" fontId="9" fillId="0" borderId="13" xfId="0" applyNumberFormat="1" applyFont="1" applyBorder="1" applyAlignment="1">
      <alignment horizontal="center" vertical="center"/>
    </xf>
    <xf numFmtId="49" fontId="9" fillId="0" borderId="23" xfId="0" applyNumberFormat="1" applyFont="1" applyBorder="1" applyAlignment="1">
      <alignment horizontal="center" vertical="center"/>
    </xf>
    <xf numFmtId="49" fontId="9" fillId="0" borderId="39" xfId="0" applyNumberFormat="1" applyFont="1" applyBorder="1" applyAlignment="1">
      <alignment horizontal="center" vertical="center"/>
    </xf>
    <xf numFmtId="49" fontId="9" fillId="0" borderId="24" xfId="0" applyNumberFormat="1" applyFont="1" applyBorder="1" applyAlignment="1">
      <alignment horizontal="center" vertical="center"/>
    </xf>
    <xf numFmtId="49" fontId="9" fillId="0" borderId="25" xfId="0" applyNumberFormat="1" applyFont="1" applyBorder="1" applyAlignment="1">
      <alignment vertical="center"/>
    </xf>
    <xf numFmtId="49" fontId="9" fillId="0" borderId="0" xfId="0" applyNumberFormat="1" applyFont="1" applyAlignment="1">
      <alignment vertical="center"/>
    </xf>
    <xf numFmtId="164" fontId="11" fillId="0" borderId="50" xfId="0" applyNumberFormat="1" applyFont="1" applyBorder="1" applyAlignment="1">
      <alignment vertical="center"/>
    </xf>
    <xf numFmtId="164" fontId="11" fillId="0" borderId="24" xfId="109" applyNumberFormat="1" applyFont="1" applyFill="1" applyBorder="1" applyAlignment="1">
      <alignment horizontal="left" vertical="center" wrapText="1"/>
      <protection/>
    </xf>
    <xf numFmtId="49" fontId="9" fillId="0" borderId="10" xfId="0" applyNumberFormat="1" applyFont="1" applyFill="1" applyBorder="1" applyAlignment="1">
      <alignment horizontal="left" vertical="center" indent="1"/>
    </xf>
    <xf numFmtId="164" fontId="11" fillId="0" borderId="21" xfId="127" applyNumberFormat="1" applyFont="1" applyFill="1" applyBorder="1" applyAlignment="1">
      <alignment horizontal="left" vertical="center" wrapText="1" indent="2"/>
      <protection/>
    </xf>
    <xf numFmtId="164" fontId="9" fillId="0" borderId="40" xfId="0" applyNumberFormat="1" applyFont="1" applyBorder="1" applyAlignment="1">
      <alignment vertical="center"/>
    </xf>
    <xf numFmtId="49" fontId="11" fillId="0" borderId="20" xfId="0" applyNumberFormat="1" applyFont="1" applyFill="1" applyBorder="1" applyAlignment="1">
      <alignment horizontal="left" vertical="center" indent="2"/>
    </xf>
    <xf numFmtId="0" fontId="11" fillId="0" borderId="21" xfId="126" applyFont="1" applyFill="1" applyBorder="1" applyAlignment="1">
      <alignment horizontal="left" vertical="center" indent="2"/>
      <protection/>
    </xf>
    <xf numFmtId="164" fontId="9" fillId="0" borderId="20" xfId="0" applyNumberFormat="1" applyFont="1" applyFill="1" applyBorder="1" applyAlignment="1">
      <alignment vertical="center"/>
    </xf>
    <xf numFmtId="3" fontId="11" fillId="0" borderId="0" xfId="127" applyNumberFormat="1" applyFont="1" applyAlignment="1">
      <alignment vertical="center"/>
      <protection/>
    </xf>
    <xf numFmtId="0" fontId="19" fillId="0" borderId="0" xfId="123" applyFont="1" applyFill="1" applyBorder="1" applyAlignment="1">
      <alignment/>
      <protection/>
    </xf>
    <xf numFmtId="49" fontId="11" fillId="0" borderId="10" xfId="0" applyNumberFormat="1" applyFont="1" applyFill="1" applyBorder="1" applyAlignment="1">
      <alignment horizontal="left" vertical="center" wrapText="1" indent="2"/>
    </xf>
    <xf numFmtId="164" fontId="11" fillId="0" borderId="10" xfId="105" applyNumberFormat="1" applyFont="1" applyFill="1" applyBorder="1" applyAlignment="1">
      <alignment horizontal="left" vertical="center" indent="3"/>
      <protection/>
    </xf>
    <xf numFmtId="164" fontId="32" fillId="0" borderId="10" xfId="0" applyNumberFormat="1" applyFont="1" applyBorder="1" applyAlignment="1">
      <alignment vertical="center"/>
    </xf>
    <xf numFmtId="164" fontId="11" fillId="0" borderId="0" xfId="131" applyNumberFormat="1" applyFont="1" applyAlignment="1">
      <alignment horizontal="right" vertical="center"/>
      <protection/>
    </xf>
    <xf numFmtId="3" fontId="19" fillId="0" borderId="39" xfId="114" applyNumberFormat="1" applyFont="1" applyFill="1" applyBorder="1" applyAlignment="1" applyProtection="1">
      <alignment vertical="center" wrapText="1"/>
      <protection locked="0"/>
    </xf>
    <xf numFmtId="3" fontId="23" fillId="0" borderId="25" xfId="114" applyNumberFormat="1" applyFont="1" applyFill="1" applyBorder="1" applyAlignment="1" applyProtection="1">
      <alignment vertical="center" wrapText="1"/>
      <protection locked="0"/>
    </xf>
    <xf numFmtId="3" fontId="19" fillId="0" borderId="39" xfId="114" applyNumberFormat="1" applyFill="1" applyBorder="1" applyAlignment="1" applyProtection="1">
      <alignment vertical="center" wrapText="1"/>
      <protection locked="0"/>
    </xf>
    <xf numFmtId="3" fontId="19" fillId="0" borderId="13" xfId="114" applyNumberFormat="1" applyFont="1" applyFill="1" applyBorder="1" applyAlignment="1">
      <alignment vertical="center"/>
      <protection/>
    </xf>
    <xf numFmtId="0" fontId="23" fillId="0" borderId="25" xfId="114" applyFont="1" applyFill="1" applyBorder="1" applyAlignment="1">
      <alignment vertical="center"/>
      <protection/>
    </xf>
    <xf numFmtId="3" fontId="23" fillId="0" borderId="0" xfId="114" applyNumberFormat="1" applyFont="1" applyFill="1" applyAlignment="1">
      <alignment vertical="center"/>
      <protection/>
    </xf>
    <xf numFmtId="3" fontId="18" fillId="0" borderId="25" xfId="114" applyNumberFormat="1" applyFont="1" applyFill="1" applyBorder="1" applyAlignment="1">
      <alignment vertical="center" wrapText="1"/>
      <protection/>
    </xf>
    <xf numFmtId="3" fontId="11" fillId="0" borderId="0" xfId="0" applyNumberFormat="1" applyFont="1" applyAlignment="1">
      <alignment vertical="center"/>
    </xf>
    <xf numFmtId="3" fontId="3" fillId="0" borderId="25" xfId="114" applyNumberFormat="1" applyFont="1" applyFill="1" applyBorder="1" applyAlignment="1">
      <alignment vertical="center" wrapText="1"/>
      <protection/>
    </xf>
    <xf numFmtId="3" fontId="23" fillId="0" borderId="37" xfId="114" applyNumberFormat="1" applyFont="1" applyFill="1" applyBorder="1" applyAlignment="1">
      <alignment vertical="center" wrapText="1"/>
      <protection/>
    </xf>
    <xf numFmtId="164" fontId="11" fillId="0" borderId="13" xfId="105" applyNumberFormat="1" applyFont="1" applyFill="1" applyBorder="1" applyAlignment="1">
      <alignment horizontal="left" vertical="center" indent="3"/>
      <protection/>
    </xf>
    <xf numFmtId="3" fontId="11" fillId="0" borderId="12" xfId="117" applyNumberFormat="1" applyFont="1" applyFill="1" applyBorder="1" applyAlignment="1">
      <alignment horizontal="right" vertical="center" indent="3"/>
      <protection/>
    </xf>
    <xf numFmtId="164" fontId="19" fillId="0" borderId="50" xfId="117" applyNumberFormat="1" applyFont="1" applyFill="1" applyBorder="1" applyAlignment="1">
      <alignment horizontal="right" vertical="center" wrapText="1"/>
      <protection/>
    </xf>
    <xf numFmtId="49" fontId="11" fillId="0" borderId="49" xfId="127" applyNumberFormat="1" applyFont="1" applyFill="1" applyBorder="1" applyAlignment="1">
      <alignment vertical="center" wrapText="1"/>
      <protection/>
    </xf>
    <xf numFmtId="49" fontId="11" fillId="0" borderId="49" xfId="0" applyNumberFormat="1" applyFont="1" applyFill="1" applyBorder="1" applyAlignment="1">
      <alignment horizontal="left" vertical="center" wrapText="1"/>
    </xf>
    <xf numFmtId="164" fontId="11" fillId="0" borderId="46" xfId="105" applyNumberFormat="1" applyFont="1" applyFill="1" applyBorder="1" applyAlignment="1">
      <alignment horizontal="left" vertical="center" wrapText="1"/>
      <protection/>
    </xf>
    <xf numFmtId="3" fontId="11" fillId="0" borderId="40" xfId="117" applyNumberFormat="1" applyFont="1" applyFill="1" applyBorder="1" applyAlignment="1">
      <alignment horizontal="right" vertical="center"/>
      <protection/>
    </xf>
    <xf numFmtId="164" fontId="11" fillId="0" borderId="49" xfId="105" applyNumberFormat="1" applyFont="1" applyFill="1" applyBorder="1" applyAlignment="1">
      <alignment horizontal="left" vertical="center" wrapText="1"/>
      <protection/>
    </xf>
    <xf numFmtId="3" fontId="11" fillId="0" borderId="50" xfId="117" applyNumberFormat="1" applyFont="1" applyFill="1" applyBorder="1" applyAlignment="1">
      <alignment horizontal="right" vertical="center"/>
      <protection/>
    </xf>
    <xf numFmtId="0" fontId="6" fillId="0" borderId="10" xfId="113" applyFont="1" applyFill="1" applyBorder="1" applyAlignment="1">
      <alignment horizontal="center" vertical="center" wrapText="1"/>
      <protection/>
    </xf>
    <xf numFmtId="3" fontId="6" fillId="0" borderId="10" xfId="113" applyNumberFormat="1" applyFont="1" applyFill="1" applyBorder="1" applyAlignment="1">
      <alignment vertical="center" wrapText="1"/>
      <protection/>
    </xf>
    <xf numFmtId="3" fontId="6" fillId="0" borderId="12" xfId="69" applyNumberFormat="1" applyFont="1" applyFill="1" applyBorder="1" applyAlignment="1">
      <alignment horizontal="right" vertical="center" wrapText="1" indent="3"/>
    </xf>
    <xf numFmtId="3" fontId="6" fillId="0" borderId="10" xfId="113" applyNumberFormat="1" applyFont="1" applyFill="1" applyBorder="1" applyAlignment="1">
      <alignment horizontal="right" vertical="center" wrapText="1"/>
      <protection/>
    </xf>
    <xf numFmtId="3" fontId="66" fillId="0" borderId="10" xfId="113" applyNumberFormat="1" applyFont="1" applyFill="1" applyBorder="1" applyAlignment="1">
      <alignment horizontal="right" vertical="center" wrapText="1"/>
      <protection/>
    </xf>
    <xf numFmtId="3" fontId="66" fillId="0" borderId="12" xfId="117" applyNumberFormat="1" applyFont="1" applyFill="1" applyBorder="1" applyAlignment="1">
      <alignment horizontal="right" vertical="center" indent="3"/>
      <protection/>
    </xf>
    <xf numFmtId="3" fontId="11" fillId="0" borderId="28" xfId="132" applyNumberFormat="1" applyFont="1" applyFill="1" applyBorder="1" applyAlignment="1">
      <alignment vertical="center"/>
      <protection/>
    </xf>
    <xf numFmtId="3" fontId="11" fillId="0" borderId="40" xfId="127" applyNumberFormat="1" applyFont="1" applyFill="1" applyBorder="1" applyAlignment="1">
      <alignment horizontal="right" vertical="center"/>
      <protection/>
    </xf>
    <xf numFmtId="49" fontId="11" fillId="0" borderId="13" xfId="0" applyNumberFormat="1" applyFont="1" applyBorder="1" applyAlignment="1">
      <alignment horizontal="center" vertical="center"/>
    </xf>
    <xf numFmtId="49" fontId="11" fillId="0" borderId="80" xfId="0" applyNumberFormat="1" applyFont="1" applyBorder="1" applyAlignment="1">
      <alignment horizontal="center" vertical="center"/>
    </xf>
    <xf numFmtId="49" fontId="11" fillId="0" borderId="81" xfId="0" applyNumberFormat="1" applyFont="1" applyBorder="1" applyAlignment="1">
      <alignment horizontal="center" vertical="center"/>
    </xf>
    <xf numFmtId="49" fontId="11" fillId="0" borderId="82" xfId="0" applyNumberFormat="1" applyFont="1" applyBorder="1" applyAlignment="1">
      <alignment horizontal="center" vertical="center"/>
    </xf>
    <xf numFmtId="49" fontId="11" fillId="0" borderId="39" xfId="0" applyNumberFormat="1" applyFont="1" applyBorder="1" applyAlignment="1">
      <alignment horizontal="center" vertical="center"/>
    </xf>
    <xf numFmtId="49" fontId="11" fillId="0" borderId="72" xfId="0" applyNumberFormat="1" applyFont="1" applyBorder="1" applyAlignment="1">
      <alignment horizontal="center" vertical="center"/>
    </xf>
    <xf numFmtId="49" fontId="11" fillId="0" borderId="46" xfId="0" applyNumberFormat="1" applyFont="1" applyBorder="1" applyAlignment="1">
      <alignment horizontal="center" vertical="center"/>
    </xf>
    <xf numFmtId="164" fontId="22" fillId="0" borderId="10" xfId="0" applyNumberFormat="1" applyFont="1" applyBorder="1" applyAlignment="1">
      <alignment vertical="center"/>
    </xf>
    <xf numFmtId="49" fontId="17" fillId="0" borderId="0" xfId="123" applyNumberFormat="1" applyFont="1" applyFill="1" applyAlignment="1">
      <alignment vertical="center"/>
      <protection/>
    </xf>
    <xf numFmtId="49" fontId="16" fillId="0" borderId="17" xfId="123" applyNumberFormat="1" applyFont="1" applyFill="1" applyBorder="1" applyAlignment="1">
      <alignment vertical="center"/>
      <protection/>
    </xf>
    <xf numFmtId="49" fontId="12" fillId="0" borderId="18" xfId="123" applyNumberFormat="1" applyFont="1" applyFill="1" applyBorder="1" applyAlignment="1">
      <alignment vertical="center"/>
      <protection/>
    </xf>
    <xf numFmtId="49" fontId="17" fillId="0" borderId="18" xfId="123" applyNumberFormat="1" applyFont="1" applyFill="1" applyBorder="1" applyAlignment="1">
      <alignment vertical="center"/>
      <protection/>
    </xf>
    <xf numFmtId="49" fontId="21" fillId="0" borderId="0" xfId="123" applyNumberFormat="1" applyFont="1" applyFill="1" applyBorder="1" applyAlignment="1">
      <alignment vertical="center"/>
      <protection/>
    </xf>
    <xf numFmtId="49" fontId="17" fillId="0" borderId="0" xfId="123" applyNumberFormat="1" applyFont="1" applyFill="1" applyBorder="1" applyAlignment="1">
      <alignment vertical="center"/>
      <protection/>
    </xf>
    <xf numFmtId="49" fontId="17" fillId="0" borderId="17" xfId="121" applyNumberFormat="1" applyFont="1" applyFill="1" applyBorder="1" applyAlignment="1" applyProtection="1">
      <alignment horizontal="center" vertical="center"/>
      <protection/>
    </xf>
    <xf numFmtId="49" fontId="16" fillId="0" borderId="17" xfId="121" applyNumberFormat="1" applyFont="1" applyFill="1" applyBorder="1" applyAlignment="1" applyProtection="1">
      <alignment horizontal="center" vertical="center"/>
      <protection/>
    </xf>
    <xf numFmtId="49" fontId="16" fillId="0" borderId="17" xfId="123" applyNumberFormat="1" applyFont="1" applyFill="1" applyBorder="1" applyAlignment="1">
      <alignment horizontal="center" vertical="center"/>
      <protection/>
    </xf>
    <xf numFmtId="49" fontId="17" fillId="0" borderId="17" xfId="123" applyNumberFormat="1" applyFont="1" applyFill="1" applyBorder="1" applyAlignment="1">
      <alignment horizontal="center" vertical="center"/>
      <protection/>
    </xf>
    <xf numFmtId="164" fontId="16" fillId="0" borderId="75" xfId="123" applyNumberFormat="1" applyFont="1" applyFill="1" applyBorder="1" applyAlignment="1">
      <alignment horizontal="centerContinuous" vertical="center"/>
      <protection/>
    </xf>
    <xf numFmtId="164" fontId="16" fillId="0" borderId="19" xfId="123" applyNumberFormat="1" applyFont="1" applyFill="1" applyBorder="1" applyAlignment="1">
      <alignment vertical="center"/>
      <protection/>
    </xf>
    <xf numFmtId="164" fontId="16" fillId="0" borderId="19" xfId="121" applyNumberFormat="1" applyFont="1" applyFill="1" applyBorder="1" applyAlignment="1">
      <alignment vertical="center"/>
      <protection/>
    </xf>
    <xf numFmtId="164" fontId="15" fillId="0" borderId="19" xfId="123" applyNumberFormat="1" applyFont="1" applyFill="1" applyBorder="1" applyAlignment="1">
      <alignment vertical="center"/>
      <protection/>
    </xf>
    <xf numFmtId="164" fontId="16" fillId="0" borderId="23" xfId="123" applyNumberFormat="1" applyFont="1" applyFill="1" applyBorder="1" applyAlignment="1">
      <alignment vertical="center"/>
      <protection/>
    </xf>
    <xf numFmtId="49" fontId="11" fillId="0" borderId="83" xfId="127" applyNumberFormat="1" applyFont="1" applyFill="1" applyBorder="1" applyAlignment="1">
      <alignment horizontal="left" vertical="center" wrapText="1"/>
      <protection/>
    </xf>
    <xf numFmtId="49" fontId="11" fillId="0" borderId="80" xfId="127" applyNumberFormat="1" applyFont="1" applyFill="1" applyBorder="1" applyAlignment="1">
      <alignment horizontal="left" vertical="center" wrapText="1"/>
      <protection/>
    </xf>
    <xf numFmtId="49" fontId="11" fillId="0" borderId="84" xfId="127" applyNumberFormat="1" applyFont="1" applyFill="1" applyBorder="1" applyAlignment="1">
      <alignment horizontal="left" vertical="center" wrapText="1"/>
      <protection/>
    </xf>
    <xf numFmtId="3" fontId="11" fillId="0" borderId="85" xfId="109" applyNumberFormat="1" applyFont="1" applyFill="1" applyBorder="1" applyAlignment="1">
      <alignment horizontal="right" vertical="center"/>
      <protection/>
    </xf>
    <xf numFmtId="3" fontId="11" fillId="0" borderId="86" xfId="109" applyNumberFormat="1" applyFont="1" applyFill="1" applyBorder="1" applyAlignment="1">
      <alignment horizontal="right" vertical="center"/>
      <protection/>
    </xf>
    <xf numFmtId="3" fontId="11" fillId="0" borderId="87" xfId="109" applyNumberFormat="1" applyFont="1" applyFill="1" applyBorder="1" applyAlignment="1">
      <alignment horizontal="right" vertical="center"/>
      <protection/>
    </xf>
    <xf numFmtId="49" fontId="4" fillId="0" borderId="19" xfId="121" applyNumberFormat="1" applyFont="1" applyFill="1" applyBorder="1" applyAlignment="1">
      <alignment horizontal="center" vertical="center"/>
      <protection/>
    </xf>
    <xf numFmtId="49" fontId="9" fillId="0" borderId="14" xfId="0" applyNumberFormat="1" applyFont="1" applyFill="1" applyBorder="1" applyAlignment="1">
      <alignment horizontal="left" vertical="center"/>
    </xf>
    <xf numFmtId="164" fontId="9" fillId="0" borderId="14" xfId="0" applyNumberFormat="1" applyFont="1" applyBorder="1" applyAlignment="1">
      <alignment vertical="center"/>
    </xf>
    <xf numFmtId="49" fontId="11" fillId="0" borderId="10" xfId="0" applyNumberFormat="1" applyFont="1" applyFill="1" applyBorder="1" applyAlignment="1">
      <alignment horizontal="left" vertical="center" indent="3"/>
    </xf>
    <xf numFmtId="49" fontId="22" fillId="0" borderId="10" xfId="0" applyNumberFormat="1" applyFont="1" applyFill="1" applyBorder="1" applyAlignment="1">
      <alignment horizontal="left" vertical="center" indent="5"/>
    </xf>
    <xf numFmtId="164" fontId="22" fillId="0" borderId="14" xfId="0" applyNumberFormat="1" applyFont="1" applyBorder="1" applyAlignment="1">
      <alignment vertical="center"/>
    </xf>
    <xf numFmtId="3" fontId="23" fillId="0" borderId="25" xfId="114" applyNumberFormat="1" applyFont="1" applyFill="1" applyBorder="1" applyAlignment="1">
      <alignment vertical="center" wrapText="1"/>
      <protection/>
    </xf>
    <xf numFmtId="3" fontId="23" fillId="0" borderId="0" xfId="114" applyNumberFormat="1" applyFont="1" applyFill="1" applyBorder="1" applyAlignment="1">
      <alignment vertical="center" wrapText="1"/>
      <protection/>
    </xf>
    <xf numFmtId="3" fontId="36" fillId="0" borderId="12" xfId="107" applyNumberFormat="1" applyFont="1" applyFill="1" applyBorder="1" applyAlignment="1">
      <alignment vertical="center" wrapText="1"/>
      <protection/>
    </xf>
    <xf numFmtId="43" fontId="11" fillId="0" borderId="0" xfId="69" applyFont="1" applyAlignment="1">
      <alignment/>
    </xf>
    <xf numFmtId="43" fontId="11" fillId="0" borderId="0" xfId="126" applyNumberFormat="1" applyFont="1">
      <alignment/>
      <protection/>
    </xf>
    <xf numFmtId="0" fontId="25" fillId="0" borderId="19" xfId="0" applyFont="1" applyFill="1" applyBorder="1" applyAlignment="1">
      <alignment horizontal="left" indent="2"/>
    </xf>
    <xf numFmtId="3" fontId="9" fillId="0" borderId="19" xfId="105" applyNumberFormat="1" applyFont="1" applyFill="1" applyBorder="1" applyAlignment="1">
      <alignment horizontal="left" vertical="center" indent="2"/>
      <protection/>
    </xf>
    <xf numFmtId="3" fontId="11" fillId="0" borderId="19" xfId="105" applyNumberFormat="1" applyFont="1" applyFill="1" applyBorder="1" applyAlignment="1">
      <alignment horizontal="left" vertical="center" indent="2"/>
      <protection/>
    </xf>
    <xf numFmtId="164" fontId="18" fillId="0" borderId="58" xfId="103" applyNumberFormat="1" applyFont="1" applyFill="1" applyBorder="1" applyAlignment="1">
      <alignment vertical="center"/>
      <protection/>
    </xf>
    <xf numFmtId="3" fontId="11" fillId="0" borderId="20" xfId="0" applyNumberFormat="1" applyFont="1" applyBorder="1" applyAlignment="1">
      <alignment vertical="center"/>
    </xf>
    <xf numFmtId="49" fontId="11" fillId="0" borderId="49" xfId="0" applyNumberFormat="1" applyFont="1" applyBorder="1" applyAlignment="1">
      <alignment horizontal="center" vertical="center"/>
    </xf>
    <xf numFmtId="3" fontId="11" fillId="0" borderId="21" xfId="0" applyNumberFormat="1" applyFont="1" applyBorder="1" applyAlignment="1">
      <alignment vertical="center"/>
    </xf>
    <xf numFmtId="164" fontId="11" fillId="0" borderId="21" xfId="0" applyNumberFormat="1" applyFont="1" applyFill="1" applyBorder="1" applyAlignment="1">
      <alignment horizontal="left" vertical="center" indent="2"/>
    </xf>
    <xf numFmtId="49" fontId="9" fillId="0" borderId="21" xfId="0" applyNumberFormat="1" applyFont="1" applyFill="1" applyBorder="1" applyAlignment="1">
      <alignment horizontal="left" vertical="center"/>
    </xf>
    <xf numFmtId="164" fontId="24" fillId="0" borderId="88" xfId="107" applyNumberFormat="1" applyFont="1" applyBorder="1" applyAlignment="1">
      <alignment horizontal="center" vertical="center" wrapText="1"/>
      <protection/>
    </xf>
    <xf numFmtId="164" fontId="9" fillId="0" borderId="13" xfId="105" applyNumberFormat="1" applyFont="1" applyFill="1" applyBorder="1" applyAlignment="1">
      <alignment horizontal="left" vertical="center" wrapText="1"/>
      <protection/>
    </xf>
    <xf numFmtId="164" fontId="11" fillId="0" borderId="13" xfId="105" applyNumberFormat="1" applyFont="1" applyFill="1" applyBorder="1" applyAlignment="1">
      <alignment horizontal="left" vertical="center" wrapText="1" indent="1"/>
      <protection/>
    </xf>
    <xf numFmtId="164" fontId="22" fillId="0" borderId="13" xfId="105" applyNumberFormat="1" applyFont="1" applyFill="1" applyBorder="1" applyAlignment="1">
      <alignment horizontal="left" vertical="center" wrapText="1" indent="3"/>
      <protection/>
    </xf>
    <xf numFmtId="164" fontId="11" fillId="0" borderId="13" xfId="105" applyNumberFormat="1" applyFont="1" applyFill="1" applyBorder="1" applyAlignment="1">
      <alignment horizontal="left" vertical="center" indent="1"/>
      <protection/>
    </xf>
    <xf numFmtId="3" fontId="22" fillId="0" borderId="12" xfId="117" applyNumberFormat="1" applyFont="1" applyFill="1" applyBorder="1" applyAlignment="1">
      <alignment horizontal="right" vertical="center" indent="3"/>
      <protection/>
    </xf>
    <xf numFmtId="164" fontId="19" fillId="0" borderId="49" xfId="127" applyNumberFormat="1" applyFont="1" applyFill="1" applyBorder="1" applyAlignment="1">
      <alignment horizontal="left" vertical="center" wrapText="1"/>
      <protection/>
    </xf>
    <xf numFmtId="164" fontId="19" fillId="0" borderId="15" xfId="107" applyNumberFormat="1" applyFont="1" applyFill="1" applyBorder="1" applyAlignment="1">
      <alignment vertical="center"/>
      <protection/>
    </xf>
    <xf numFmtId="164" fontId="23" fillId="0" borderId="25" xfId="105" applyNumberFormat="1" applyFont="1" applyFill="1" applyBorder="1" applyAlignment="1">
      <alignment horizontal="left" vertical="center"/>
      <protection/>
    </xf>
    <xf numFmtId="164" fontId="19" fillId="0" borderId="37" xfId="105" applyNumberFormat="1" applyFont="1" applyFill="1" applyBorder="1" applyAlignment="1">
      <alignment horizontal="left" vertical="center" indent="2"/>
      <protection/>
    </xf>
    <xf numFmtId="164" fontId="19" fillId="0" borderId="41" xfId="105" applyNumberFormat="1" applyFont="1" applyFill="1" applyBorder="1" applyAlignment="1">
      <alignment horizontal="right" vertical="center"/>
      <protection/>
    </xf>
    <xf numFmtId="164" fontId="19" fillId="0" borderId="41" xfId="107" applyNumberFormat="1" applyFont="1" applyFill="1" applyBorder="1" applyAlignment="1">
      <alignment vertical="center"/>
      <protection/>
    </xf>
    <xf numFmtId="164" fontId="19" fillId="0" borderId="42" xfId="107" applyNumberFormat="1" applyFont="1" applyFill="1" applyBorder="1" applyAlignment="1">
      <alignment vertical="center"/>
      <protection/>
    </xf>
    <xf numFmtId="164" fontId="83" fillId="0" borderId="16" xfId="105" applyNumberFormat="1" applyFont="1" applyFill="1" applyBorder="1" applyAlignment="1">
      <alignment horizontal="right" vertical="center"/>
      <protection/>
    </xf>
    <xf numFmtId="164" fontId="83" fillId="0" borderId="11" xfId="105" applyNumberFormat="1" applyFont="1" applyFill="1" applyBorder="1" applyAlignment="1">
      <alignment horizontal="right" vertical="center"/>
      <protection/>
    </xf>
    <xf numFmtId="164" fontId="83" fillId="0" borderId="25" xfId="105" applyNumberFormat="1" applyFont="1" applyFill="1" applyBorder="1" applyAlignment="1">
      <alignment horizontal="left" vertical="center" indent="1"/>
      <protection/>
    </xf>
    <xf numFmtId="164" fontId="11" fillId="0" borderId="21" xfId="107" applyNumberFormat="1" applyFont="1" applyFill="1" applyBorder="1" applyAlignment="1">
      <alignment horizontal="center" vertical="center" wrapText="1"/>
      <protection/>
    </xf>
    <xf numFmtId="164" fontId="11" fillId="0" borderId="50" xfId="107" applyNumberFormat="1" applyFont="1" applyFill="1" applyBorder="1" applyAlignment="1">
      <alignment horizontal="center" vertical="center" wrapText="1"/>
      <protection/>
    </xf>
    <xf numFmtId="164" fontId="9" fillId="0" borderId="89" xfId="107" applyNumberFormat="1" applyFont="1" applyBorder="1" applyAlignment="1">
      <alignment horizontal="center" vertical="center" wrapText="1"/>
      <protection/>
    </xf>
    <xf numFmtId="3" fontId="5" fillId="0" borderId="77" xfId="0" applyNumberFormat="1" applyFont="1" applyFill="1" applyBorder="1" applyAlignment="1">
      <alignment horizontal="left" vertical="center"/>
    </xf>
    <xf numFmtId="3" fontId="4" fillId="0" borderId="77" xfId="0" applyNumberFormat="1" applyFont="1" applyFill="1" applyBorder="1" applyAlignment="1">
      <alignment horizontal="center" vertical="center"/>
    </xf>
    <xf numFmtId="3" fontId="5" fillId="0" borderId="77" xfId="0" applyNumberFormat="1" applyFont="1" applyFill="1" applyBorder="1" applyAlignment="1">
      <alignment vertical="center"/>
    </xf>
    <xf numFmtId="3" fontId="5" fillId="0" borderId="36" xfId="0" applyNumberFormat="1" applyFont="1" applyFill="1" applyBorder="1" applyAlignment="1">
      <alignment horizontal="left" vertical="center"/>
    </xf>
    <xf numFmtId="3" fontId="4" fillId="0" borderId="36" xfId="0" applyNumberFormat="1" applyFont="1" applyFill="1" applyBorder="1" applyAlignment="1">
      <alignment horizontal="center" vertical="center"/>
    </xf>
    <xf numFmtId="3" fontId="5" fillId="0" borderId="36" xfId="0" applyNumberFormat="1" applyFont="1" applyFill="1" applyBorder="1" applyAlignment="1">
      <alignment vertical="center"/>
    </xf>
    <xf numFmtId="164" fontId="19" fillId="0" borderId="0" xfId="107" applyNumberFormat="1" applyFont="1" applyFill="1" applyAlignment="1">
      <alignment horizontal="right" vertical="center"/>
      <protection/>
    </xf>
    <xf numFmtId="164" fontId="20" fillId="0" borderId="0" xfId="107" applyNumberFormat="1" applyFont="1" applyAlignment="1">
      <alignment horizontal="center" vertical="center" wrapText="1"/>
      <protection/>
    </xf>
    <xf numFmtId="3" fontId="5" fillId="0" borderId="24" xfId="0" applyNumberFormat="1" applyFont="1" applyFill="1" applyBorder="1" applyAlignment="1">
      <alignment horizontal="left" vertical="center" wrapText="1"/>
    </xf>
    <xf numFmtId="49" fontId="11" fillId="0" borderId="80" xfId="109" applyNumberFormat="1" applyFont="1" applyFill="1" applyBorder="1" applyAlignment="1">
      <alignment horizontal="left" vertical="center" wrapText="1"/>
      <protection/>
    </xf>
    <xf numFmtId="3" fontId="11" fillId="0" borderId="86" xfId="109" applyNumberFormat="1" applyFont="1" applyBorder="1" applyAlignment="1">
      <alignment horizontal="right" vertical="center"/>
      <protection/>
    </xf>
    <xf numFmtId="49" fontId="11" fillId="0" borderId="83" xfId="109" applyNumberFormat="1" applyFont="1" applyFill="1" applyBorder="1" applyAlignment="1">
      <alignment horizontal="left" vertical="center" wrapText="1"/>
      <protection/>
    </xf>
    <xf numFmtId="3" fontId="11" fillId="0" borderId="12" xfId="117" applyNumberFormat="1" applyFont="1" applyFill="1" applyBorder="1" applyAlignment="1">
      <alignment horizontal="left" vertical="center" indent="6"/>
      <protection/>
    </xf>
    <xf numFmtId="164" fontId="11" fillId="0" borderId="13" xfId="105" applyNumberFormat="1" applyFont="1" applyFill="1" applyBorder="1" applyAlignment="1">
      <alignment horizontal="left" vertical="center" wrapText="1" indent="2"/>
      <protection/>
    </xf>
    <xf numFmtId="3" fontId="11" fillId="0" borderId="12" xfId="117" applyNumberFormat="1" applyFont="1" applyFill="1" applyBorder="1" applyAlignment="1">
      <alignment horizontal="right" vertical="center" indent="2"/>
      <protection/>
    </xf>
    <xf numFmtId="164" fontId="11" fillId="0" borderId="12" xfId="131" applyNumberFormat="1" applyFont="1" applyBorder="1" applyAlignment="1">
      <alignment vertical="center" wrapText="1"/>
      <protection/>
    </xf>
    <xf numFmtId="164" fontId="11" fillId="0" borderId="15" xfId="131" applyNumberFormat="1" applyFont="1" applyBorder="1" applyAlignment="1">
      <alignment vertical="center" wrapText="1"/>
      <protection/>
    </xf>
    <xf numFmtId="164" fontId="11" fillId="0" borderId="10" xfId="122" applyNumberFormat="1" applyFont="1" applyFill="1" applyBorder="1" applyAlignment="1">
      <alignment horizontal="left" vertical="center" indent="3"/>
      <protection/>
    </xf>
    <xf numFmtId="164" fontId="11" fillId="0" borderId="10" xfId="122" applyNumberFormat="1" applyFont="1" applyFill="1" applyBorder="1" applyAlignment="1">
      <alignment horizontal="left" vertical="center" wrapText="1" indent="3"/>
      <protection/>
    </xf>
    <xf numFmtId="164" fontId="7" fillId="0" borderId="23" xfId="120" applyNumberFormat="1" applyFont="1" applyFill="1" applyBorder="1" applyAlignment="1">
      <alignment horizontal="center" vertical="center" wrapText="1" shrinkToFit="1"/>
      <protection/>
    </xf>
    <xf numFmtId="164" fontId="21" fillId="0" borderId="18" xfId="123" applyNumberFormat="1" applyFont="1" applyFill="1" applyBorder="1" applyAlignment="1">
      <alignment horizontal="center" vertical="center" wrapText="1"/>
      <protection/>
    </xf>
    <xf numFmtId="164" fontId="21" fillId="0" borderId="18" xfId="131" applyNumberFormat="1" applyFont="1" applyFill="1" applyBorder="1" applyAlignment="1">
      <alignment horizontal="center" vertical="center" wrapText="1"/>
      <protection/>
    </xf>
    <xf numFmtId="164" fontId="7" fillId="0" borderId="18" xfId="0" applyNumberFormat="1" applyFont="1" applyFill="1" applyBorder="1" applyAlignment="1">
      <alignment horizontal="center" vertical="center" wrapText="1"/>
    </xf>
    <xf numFmtId="164" fontId="11" fillId="0" borderId="27" xfId="105" applyNumberFormat="1" applyFont="1" applyFill="1" applyBorder="1" applyAlignment="1">
      <alignment vertical="center"/>
      <protection/>
    </xf>
    <xf numFmtId="164" fontId="18" fillId="0" borderId="0" xfId="114" applyNumberFormat="1" applyFont="1" applyFill="1" applyAlignment="1">
      <alignment vertical="center"/>
      <protection/>
    </xf>
    <xf numFmtId="164" fontId="3" fillId="0" borderId="0" xfId="114" applyNumberFormat="1" applyFont="1" applyFill="1" applyAlignment="1">
      <alignment horizontal="right" vertical="center"/>
      <protection/>
    </xf>
    <xf numFmtId="164" fontId="19" fillId="0" borderId="0" xfId="114" applyNumberFormat="1" applyFill="1" applyAlignment="1">
      <alignment vertical="center"/>
      <protection/>
    </xf>
    <xf numFmtId="164" fontId="20" fillId="0" borderId="0" xfId="114" applyNumberFormat="1" applyFont="1" applyFill="1" applyAlignment="1">
      <alignment horizontal="center" vertical="center"/>
      <protection/>
    </xf>
    <xf numFmtId="164" fontId="19" fillId="0" borderId="0" xfId="114" applyNumberFormat="1" applyFill="1" applyAlignment="1">
      <alignment vertical="center" wrapText="1"/>
      <protection/>
    </xf>
    <xf numFmtId="164" fontId="19" fillId="0" borderId="0" xfId="114" applyNumberFormat="1" applyFill="1" applyAlignment="1">
      <alignment horizontal="right" vertical="center"/>
      <protection/>
    </xf>
    <xf numFmtId="164" fontId="18" fillId="0" borderId="21" xfId="114" applyNumberFormat="1" applyFont="1" applyFill="1" applyBorder="1" applyAlignment="1">
      <alignment horizontal="center" vertical="center" wrapText="1"/>
      <protection/>
    </xf>
    <xf numFmtId="164" fontId="16" fillId="0" borderId="21" xfId="114" applyNumberFormat="1" applyFont="1" applyFill="1" applyBorder="1" applyAlignment="1">
      <alignment horizontal="center" vertical="center" wrapText="1" shrinkToFit="1"/>
      <protection/>
    </xf>
    <xf numFmtId="164" fontId="19" fillId="0" borderId="10" xfId="114" applyNumberFormat="1" applyFont="1" applyFill="1" applyBorder="1" applyAlignment="1" applyProtection="1">
      <alignment horizontal="center" vertical="center"/>
      <protection locked="0"/>
    </xf>
    <xf numFmtId="164" fontId="19" fillId="0" borderId="10" xfId="114" applyNumberFormat="1" applyFill="1" applyBorder="1" applyAlignment="1" applyProtection="1">
      <alignment vertical="center"/>
      <protection locked="0"/>
    </xf>
    <xf numFmtId="164" fontId="19" fillId="0" borderId="10" xfId="114" applyNumberFormat="1" applyFill="1" applyBorder="1" applyAlignment="1">
      <alignment vertical="center"/>
      <protection/>
    </xf>
    <xf numFmtId="164" fontId="3" fillId="0" borderId="12" xfId="114" applyNumberFormat="1" applyFont="1" applyFill="1" applyBorder="1" applyAlignment="1" applyProtection="1">
      <alignment horizontal="right" vertical="center" wrapText="1"/>
      <protection locked="0"/>
    </xf>
    <xf numFmtId="164" fontId="17" fillId="0" borderId="12" xfId="114" applyNumberFormat="1" applyFont="1" applyFill="1" applyBorder="1" applyAlignment="1" applyProtection="1">
      <alignment horizontal="right" vertical="center" wrapText="1"/>
      <protection locked="0"/>
    </xf>
    <xf numFmtId="164" fontId="3" fillId="0" borderId="12" xfId="114" applyNumberFormat="1" applyFont="1" applyFill="1" applyBorder="1" applyAlignment="1" applyProtection="1">
      <alignment horizontal="right" vertical="center"/>
      <protection locked="0"/>
    </xf>
    <xf numFmtId="164" fontId="19" fillId="0" borderId="10" xfId="114" applyNumberFormat="1" applyFont="1" applyFill="1" applyBorder="1" applyAlignment="1">
      <alignment horizontal="right" vertical="center"/>
      <protection/>
    </xf>
    <xf numFmtId="164" fontId="3" fillId="0" borderId="10" xfId="114" applyNumberFormat="1" applyFont="1" applyFill="1" applyBorder="1" applyAlignment="1" applyProtection="1">
      <alignment vertical="center"/>
      <protection locked="0"/>
    </xf>
    <xf numFmtId="164" fontId="81" fillId="0" borderId="12" xfId="114" applyNumberFormat="1" applyFont="1" applyFill="1" applyBorder="1" applyAlignment="1" applyProtection="1">
      <alignment horizontal="right" vertical="center"/>
      <protection locked="0"/>
    </xf>
    <xf numFmtId="164" fontId="3" fillId="0" borderId="0" xfId="114" applyNumberFormat="1" applyFont="1" applyFill="1" applyAlignment="1">
      <alignment vertical="center"/>
      <protection/>
    </xf>
    <xf numFmtId="3" fontId="3" fillId="0" borderId="10" xfId="111" applyNumberFormat="1" applyFont="1" applyFill="1" applyBorder="1" applyAlignment="1" applyProtection="1">
      <alignment horizontal="left" vertical="center" wrapText="1"/>
      <protection locked="0"/>
    </xf>
    <xf numFmtId="3" fontId="11" fillId="0" borderId="20" xfId="111" applyNumberFormat="1" applyFont="1" applyFill="1" applyBorder="1" applyAlignment="1" applyProtection="1">
      <alignment horizontal="left" vertical="center" wrapText="1" indent="2"/>
      <protection locked="0"/>
    </xf>
    <xf numFmtId="3" fontId="11" fillId="0" borderId="10" xfId="111" applyNumberFormat="1" applyFont="1" applyFill="1" applyBorder="1" applyAlignment="1" applyProtection="1">
      <alignment horizontal="left" vertical="center" wrapText="1" indent="2"/>
      <protection locked="0"/>
    </xf>
    <xf numFmtId="3" fontId="11" fillId="0" borderId="10" xfId="114" applyNumberFormat="1" applyFont="1" applyFill="1" applyBorder="1" applyAlignment="1" applyProtection="1">
      <alignment horizontal="left" vertical="center" wrapText="1" indent="2"/>
      <protection locked="0"/>
    </xf>
    <xf numFmtId="3" fontId="11" fillId="0" borderId="10" xfId="0" applyNumberFormat="1" applyFont="1" applyFill="1" applyBorder="1" applyAlignment="1" applyProtection="1">
      <alignment horizontal="left" vertical="center" wrapText="1" indent="2"/>
      <protection locked="0"/>
    </xf>
    <xf numFmtId="164" fontId="11" fillId="0" borderId="10" xfId="110" applyNumberFormat="1" applyFont="1" applyFill="1" applyBorder="1" applyAlignment="1">
      <alignment vertical="center"/>
      <protection/>
    </xf>
    <xf numFmtId="164" fontId="11" fillId="0" borderId="10" xfId="110" applyNumberFormat="1" applyFont="1" applyFill="1" applyBorder="1" applyAlignment="1">
      <alignment horizontal="left" vertical="center"/>
      <protection/>
    </xf>
    <xf numFmtId="164" fontId="9" fillId="0" borderId="10" xfId="110" applyNumberFormat="1" applyFont="1" applyFill="1" applyBorder="1" applyAlignment="1">
      <alignment horizontal="left" vertical="center"/>
      <protection/>
    </xf>
    <xf numFmtId="0" fontId="11" fillId="0" borderId="10" xfId="116" applyFont="1" applyFill="1" applyBorder="1" applyAlignment="1" applyProtection="1">
      <alignment horizontal="left" vertical="center" indent="2"/>
      <protection locked="0"/>
    </xf>
    <xf numFmtId="164" fontId="11" fillId="0" borderId="13" xfId="105" applyNumberFormat="1" applyFont="1" applyFill="1" applyBorder="1" applyAlignment="1">
      <alignment horizontal="left" vertical="center" wrapText="1" indent="3"/>
      <protection/>
    </xf>
    <xf numFmtId="164" fontId="84" fillId="0" borderId="50" xfId="103" applyNumberFormat="1" applyFont="1" applyBorder="1" applyAlignment="1">
      <alignment horizontal="center" vertical="center" wrapText="1"/>
      <protection/>
    </xf>
    <xf numFmtId="164" fontId="3" fillId="0" borderId="61" xfId="103" applyNumberFormat="1" applyFont="1" applyFill="1" applyBorder="1" applyAlignment="1">
      <alignment vertical="center" wrapText="1"/>
      <protection/>
    </xf>
    <xf numFmtId="164" fontId="3" fillId="0" borderId="28" xfId="0" applyNumberFormat="1" applyFont="1" applyFill="1" applyBorder="1" applyAlignment="1">
      <alignment vertical="center" wrapText="1"/>
    </xf>
    <xf numFmtId="164" fontId="18" fillId="0" borderId="89" xfId="103" applyNumberFormat="1" applyFont="1" applyBorder="1" applyAlignment="1">
      <alignment horizontal="center" vertical="center"/>
      <protection/>
    </xf>
    <xf numFmtId="164" fontId="18" fillId="0" borderId="90" xfId="103" applyNumberFormat="1" applyFont="1" applyBorder="1" applyAlignment="1">
      <alignment vertical="center"/>
      <protection/>
    </xf>
    <xf numFmtId="164" fontId="3" fillId="0" borderId="10" xfId="103" applyNumberFormat="1" applyFont="1" applyFill="1" applyBorder="1" applyAlignment="1">
      <alignment horizontal="left" vertical="center" wrapText="1"/>
      <protection/>
    </xf>
    <xf numFmtId="14" fontId="18" fillId="0" borderId="91" xfId="103" applyNumberFormat="1" applyFont="1" applyBorder="1" applyAlignment="1">
      <alignment vertical="center"/>
      <protection/>
    </xf>
    <xf numFmtId="14" fontId="3" fillId="0" borderId="92" xfId="103" applyNumberFormat="1" applyFont="1" applyBorder="1" applyAlignment="1">
      <alignment horizontal="center" vertical="center"/>
      <protection/>
    </xf>
    <xf numFmtId="14" fontId="3" fillId="0" borderId="93" xfId="103" applyNumberFormat="1" applyFont="1" applyBorder="1" applyAlignment="1">
      <alignment horizontal="center" vertical="center"/>
      <protection/>
    </xf>
    <xf numFmtId="14" fontId="3" fillId="0" borderId="94" xfId="103" applyNumberFormat="1" applyFont="1" applyBorder="1" applyAlignment="1">
      <alignment horizontal="center" vertical="center"/>
      <protection/>
    </xf>
    <xf numFmtId="14" fontId="3" fillId="0" borderId="18" xfId="103" applyNumberFormat="1" applyFont="1" applyBorder="1" applyAlignment="1">
      <alignment horizontal="center" vertical="center"/>
      <protection/>
    </xf>
    <xf numFmtId="14" fontId="3" fillId="0" borderId="18" xfId="103" applyNumberFormat="1" applyFont="1" applyBorder="1" applyAlignment="1">
      <alignment horizontal="center" vertical="center"/>
      <protection/>
    </xf>
    <xf numFmtId="14" fontId="18" fillId="0" borderId="91" xfId="103" applyNumberFormat="1" applyFont="1" applyBorder="1" applyAlignment="1">
      <alignment horizontal="center" vertical="center"/>
      <protection/>
    </xf>
    <xf numFmtId="14" fontId="3" fillId="0" borderId="93" xfId="103" applyNumberFormat="1" applyFont="1" applyFill="1" applyBorder="1" applyAlignment="1">
      <alignment horizontal="center" vertical="center"/>
      <protection/>
    </xf>
    <xf numFmtId="14" fontId="3" fillId="0" borderId="94" xfId="103" applyNumberFormat="1" applyFont="1" applyFill="1" applyBorder="1" applyAlignment="1">
      <alignment horizontal="center" vertical="center"/>
      <protection/>
    </xf>
    <xf numFmtId="0" fontId="18" fillId="0" borderId="91" xfId="103" applyNumberFormat="1" applyFont="1" applyBorder="1" applyAlignment="1">
      <alignment vertical="center"/>
      <protection/>
    </xf>
    <xf numFmtId="14" fontId="3" fillId="0" borderId="92" xfId="103" applyNumberFormat="1" applyFont="1" applyFill="1" applyBorder="1" applyAlignment="1">
      <alignment horizontal="center" vertical="center"/>
      <protection/>
    </xf>
    <xf numFmtId="14" fontId="3" fillId="0" borderId="17" xfId="103" applyNumberFormat="1" applyFont="1" applyFill="1" applyBorder="1" applyAlignment="1">
      <alignment horizontal="center" vertical="center"/>
      <protection/>
    </xf>
    <xf numFmtId="164" fontId="11" fillId="0" borderId="46" xfId="110" applyNumberFormat="1" applyFont="1" applyFill="1" applyBorder="1" applyAlignment="1">
      <alignment horizontal="left" vertical="center"/>
      <protection/>
    </xf>
    <xf numFmtId="164" fontId="11" fillId="0" borderId="13" xfId="110" applyNumberFormat="1" applyFont="1" applyFill="1" applyBorder="1" applyAlignment="1">
      <alignment horizontal="left" vertical="center"/>
      <protection/>
    </xf>
    <xf numFmtId="164" fontId="11" fillId="0" borderId="13" xfId="110" applyNumberFormat="1" applyFont="1" applyFill="1" applyBorder="1" applyAlignment="1">
      <alignment horizontal="left" vertical="center" wrapText="1"/>
      <protection/>
    </xf>
    <xf numFmtId="164" fontId="11" fillId="0" borderId="49" xfId="110" applyNumberFormat="1" applyFont="1" applyFill="1" applyBorder="1" applyAlignment="1">
      <alignment horizontal="left" vertical="center"/>
      <protection/>
    </xf>
    <xf numFmtId="164" fontId="11" fillId="0" borderId="10" xfId="0" applyNumberFormat="1" applyFont="1" applyFill="1" applyBorder="1" applyAlignment="1" applyProtection="1">
      <alignment vertical="center" wrapText="1"/>
      <protection locked="0"/>
    </xf>
    <xf numFmtId="164" fontId="11" fillId="0" borderId="10" xfId="0" applyNumberFormat="1" applyFont="1" applyBorder="1" applyAlignment="1" applyProtection="1">
      <alignment horizontal="right" vertical="center" wrapText="1"/>
      <protection locked="0"/>
    </xf>
    <xf numFmtId="3" fontId="11" fillId="0" borderId="10" xfId="105" applyNumberFormat="1" applyFont="1" applyFill="1" applyBorder="1" applyAlignment="1">
      <alignment vertical="center" wrapText="1"/>
      <protection/>
    </xf>
    <xf numFmtId="3" fontId="11" fillId="0" borderId="10" xfId="105" applyNumberFormat="1" applyFont="1" applyFill="1" applyBorder="1" applyAlignment="1">
      <alignment horizontal="right" vertical="center" wrapText="1"/>
      <protection/>
    </xf>
    <xf numFmtId="3" fontId="11" fillId="0" borderId="10" xfId="132" applyNumberFormat="1" applyFont="1" applyFill="1" applyBorder="1" applyAlignment="1">
      <alignment horizontal="right" vertical="center" wrapText="1"/>
      <protection/>
    </xf>
    <xf numFmtId="3" fontId="11" fillId="0" borderId="10" xfId="129" applyNumberFormat="1" applyFont="1" applyFill="1" applyBorder="1" applyAlignment="1">
      <alignment horizontal="right" vertical="center" wrapText="1"/>
      <protection/>
    </xf>
    <xf numFmtId="3" fontId="11" fillId="0" borderId="10" xfId="130" applyNumberFormat="1" applyFont="1" applyFill="1" applyBorder="1" applyAlignment="1" applyProtection="1">
      <alignment horizontal="right" vertical="center" wrapText="1"/>
      <protection locked="0"/>
    </xf>
    <xf numFmtId="3" fontId="11" fillId="0" borderId="10" xfId="130" applyNumberFormat="1" applyFont="1" applyBorder="1" applyAlignment="1" applyProtection="1">
      <alignment vertical="center" wrapText="1"/>
      <protection locked="0"/>
    </xf>
    <xf numFmtId="3" fontId="11" fillId="0" borderId="79" xfId="130" applyNumberFormat="1" applyFont="1" applyFill="1" applyBorder="1" applyAlignment="1" applyProtection="1">
      <alignment horizontal="right" vertical="center"/>
      <protection/>
    </xf>
    <xf numFmtId="3" fontId="11" fillId="0" borderId="79" xfId="130" applyNumberFormat="1" applyFont="1" applyFill="1" applyBorder="1" applyAlignment="1" applyProtection="1">
      <alignment horizontal="right" vertical="center"/>
      <protection/>
    </xf>
    <xf numFmtId="3" fontId="11" fillId="0" borderId="95" xfId="130" applyNumberFormat="1" applyFont="1" applyFill="1" applyBorder="1" applyAlignment="1" applyProtection="1">
      <alignment horizontal="right" vertical="center"/>
      <protection/>
    </xf>
    <xf numFmtId="3" fontId="11" fillId="0" borderId="50" xfId="130" applyNumberFormat="1" applyFont="1" applyFill="1" applyBorder="1" applyAlignment="1" applyProtection="1">
      <alignment horizontal="right" vertical="center"/>
      <protection/>
    </xf>
    <xf numFmtId="0" fontId="66" fillId="20" borderId="12" xfId="113" applyFont="1" applyFill="1" applyBorder="1" applyAlignment="1">
      <alignment horizontal="center" vertical="center" wrapText="1"/>
      <protection/>
    </xf>
    <xf numFmtId="3" fontId="9" fillId="0" borderId="14" xfId="132" applyNumberFormat="1" applyFont="1" applyFill="1" applyBorder="1" applyAlignment="1">
      <alignment vertical="center"/>
      <protection/>
    </xf>
    <xf numFmtId="164" fontId="11" fillId="0" borderId="28" xfId="0" applyNumberFormat="1" applyFont="1" applyBorder="1" applyAlignment="1" applyProtection="1">
      <alignment horizontal="right" vertical="center" wrapText="1"/>
      <protection locked="0"/>
    </xf>
    <xf numFmtId="49" fontId="23" fillId="0" borderId="80" xfId="117" applyNumberFormat="1" applyFont="1" applyFill="1" applyBorder="1" applyAlignment="1">
      <alignment vertical="center" wrapText="1"/>
      <protection/>
    </xf>
    <xf numFmtId="0" fontId="5" fillId="0" borderId="13" xfId="0" applyFont="1" applyBorder="1" applyAlignment="1">
      <alignment horizontal="center" vertical="center" wrapText="1"/>
    </xf>
    <xf numFmtId="0" fontId="5" fillId="0" borderId="10" xfId="0" applyFont="1" applyBorder="1" applyAlignment="1">
      <alignment horizontal="left" vertical="center" wrapText="1"/>
    </xf>
    <xf numFmtId="0" fontId="5" fillId="0" borderId="39" xfId="0" applyFont="1" applyBorder="1" applyAlignment="1">
      <alignment horizontal="center" vertical="center" wrapText="1"/>
    </xf>
    <xf numFmtId="0" fontId="5" fillId="0" borderId="28" xfId="0" applyFont="1" applyBorder="1" applyAlignment="1">
      <alignment horizontal="left" vertical="center" wrapText="1"/>
    </xf>
    <xf numFmtId="0" fontId="4" fillId="0" borderId="11"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4" xfId="0" applyFont="1" applyBorder="1" applyAlignment="1">
      <alignment horizontal="left" vertical="center" wrapText="1"/>
    </xf>
    <xf numFmtId="164" fontId="18" fillId="0" borderId="41" xfId="114" applyNumberFormat="1" applyFont="1" applyFill="1" applyBorder="1" applyAlignment="1">
      <alignment vertical="center"/>
      <protection/>
    </xf>
    <xf numFmtId="164" fontId="19" fillId="0" borderId="21" xfId="114" applyNumberFormat="1" applyFont="1" applyFill="1" applyBorder="1" applyAlignment="1" applyProtection="1">
      <alignment horizontal="center" vertical="center"/>
      <protection locked="0"/>
    </xf>
    <xf numFmtId="164" fontId="3" fillId="0" borderId="21" xfId="114" applyNumberFormat="1" applyFont="1" applyFill="1" applyBorder="1" applyAlignment="1" applyProtection="1">
      <alignment vertical="center"/>
      <protection locked="0"/>
    </xf>
    <xf numFmtId="164" fontId="19" fillId="0" borderId="21" xfId="114" applyNumberFormat="1" applyFill="1" applyBorder="1" applyAlignment="1">
      <alignment vertical="center"/>
      <protection/>
    </xf>
    <xf numFmtId="164" fontId="3" fillId="0" borderId="50" xfId="114" applyNumberFormat="1" applyFont="1" applyFill="1" applyBorder="1" applyAlignment="1" applyProtection="1">
      <alignment horizontal="right" vertical="center"/>
      <protection locked="0"/>
    </xf>
    <xf numFmtId="49" fontId="5" fillId="0" borderId="13" xfId="0" applyNumberFormat="1" applyFont="1" applyBorder="1" applyAlignment="1">
      <alignment horizontal="center" vertical="center"/>
    </xf>
    <xf numFmtId="49" fontId="5" fillId="0" borderId="49" xfId="0" applyNumberFormat="1" applyFont="1" applyBorder="1" applyAlignment="1">
      <alignment horizontal="center" vertical="center"/>
    </xf>
    <xf numFmtId="164" fontId="11" fillId="0" borderId="27" xfId="0" applyNumberFormat="1" applyFont="1" applyFill="1" applyBorder="1" applyAlignment="1">
      <alignment/>
    </xf>
    <xf numFmtId="164" fontId="17" fillId="0" borderId="0" xfId="121" applyNumberFormat="1" applyFont="1" applyFill="1" applyBorder="1" applyAlignment="1" applyProtection="1">
      <alignment vertical="center"/>
      <protection/>
    </xf>
    <xf numFmtId="3" fontId="36" fillId="0" borderId="29" xfId="107" applyNumberFormat="1" applyFont="1" applyFill="1" applyBorder="1" applyAlignment="1" applyProtection="1">
      <alignment vertical="center" wrapText="1"/>
      <protection locked="0"/>
    </xf>
    <xf numFmtId="3" fontId="5" fillId="0" borderId="29" xfId="0" applyNumberFormat="1" applyFont="1" applyBorder="1" applyAlignment="1">
      <alignment horizontal="center" vertical="center" wrapText="1"/>
    </xf>
    <xf numFmtId="3" fontId="5" fillId="0" borderId="12" xfId="0" applyNumberFormat="1" applyFont="1" applyBorder="1" applyAlignment="1">
      <alignment horizontal="center" vertical="center" wrapText="1"/>
    </xf>
    <xf numFmtId="3" fontId="5" fillId="0" borderId="15" xfId="0" applyNumberFormat="1" applyFont="1" applyBorder="1" applyAlignment="1">
      <alignment horizontal="center" vertical="center" wrapText="1"/>
    </xf>
    <xf numFmtId="3" fontId="4" fillId="0" borderId="11" xfId="0" applyNumberFormat="1" applyFont="1" applyBorder="1" applyAlignment="1">
      <alignment horizontal="center" vertical="center" wrapText="1"/>
    </xf>
    <xf numFmtId="164" fontId="20" fillId="0" borderId="25" xfId="107" applyNumberFormat="1" applyFont="1" applyBorder="1" applyAlignment="1">
      <alignment horizontal="center" vertical="center" wrapText="1"/>
      <protection/>
    </xf>
    <xf numFmtId="0" fontId="11" fillId="0" borderId="0" xfId="105" applyFont="1" applyFill="1" applyAlignment="1">
      <alignment vertical="center"/>
      <protection/>
    </xf>
    <xf numFmtId="3" fontId="11" fillId="0" borderId="0" xfId="0" applyNumberFormat="1" applyFont="1" applyAlignment="1">
      <alignment horizontal="right" vertical="center"/>
    </xf>
    <xf numFmtId="0" fontId="9" fillId="0" borderId="32" xfId="105" applyFont="1" applyFill="1" applyBorder="1" applyAlignment="1">
      <alignment horizontal="center" vertical="center"/>
      <protection/>
    </xf>
    <xf numFmtId="3" fontId="9" fillId="0" borderId="35" xfId="0" applyNumberFormat="1" applyFont="1" applyBorder="1" applyAlignment="1">
      <alignment horizontal="center" vertical="center"/>
    </xf>
    <xf numFmtId="0" fontId="9" fillId="0" borderId="25" xfId="0" applyFont="1" applyBorder="1" applyAlignment="1">
      <alignment horizontal="center" vertical="center"/>
    </xf>
    <xf numFmtId="0" fontId="9" fillId="0" borderId="16" xfId="0" applyFont="1" applyBorder="1" applyAlignment="1">
      <alignment vertical="center" wrapText="1"/>
    </xf>
    <xf numFmtId="3" fontId="9" fillId="0" borderId="11" xfId="0" applyNumberFormat="1" applyFont="1" applyBorder="1" applyAlignment="1">
      <alignment vertical="center" wrapText="1"/>
    </xf>
    <xf numFmtId="1" fontId="11" fillId="0" borderId="30" xfId="105" applyNumberFormat="1" applyFont="1" applyFill="1" applyBorder="1" applyAlignment="1">
      <alignment vertical="center"/>
      <protection/>
    </xf>
    <xf numFmtId="3" fontId="11" fillId="0" borderId="27" xfId="0" applyNumberFormat="1" applyFont="1" applyBorder="1" applyAlignment="1">
      <alignment vertical="center" wrapText="1"/>
    </xf>
    <xf numFmtId="3" fontId="11" fillId="0" borderId="29" xfId="69" applyNumberFormat="1" applyFont="1" applyFill="1" applyBorder="1" applyAlignment="1">
      <alignment vertical="center"/>
    </xf>
    <xf numFmtId="1" fontId="11" fillId="0" borderId="10" xfId="105" applyNumberFormat="1" applyFont="1" applyFill="1" applyBorder="1" applyAlignment="1">
      <alignment vertical="center"/>
      <protection/>
    </xf>
    <xf numFmtId="3" fontId="11" fillId="0" borderId="12" xfId="69" applyNumberFormat="1" applyFont="1" applyFill="1" applyBorder="1" applyAlignment="1">
      <alignment horizontal="right" vertical="center"/>
    </xf>
    <xf numFmtId="1" fontId="11" fillId="0" borderId="10" xfId="105" applyNumberFormat="1" applyFont="1" applyFill="1" applyBorder="1" applyAlignment="1">
      <alignment horizontal="left" vertical="center"/>
      <protection/>
    </xf>
    <xf numFmtId="3" fontId="11" fillId="0" borderId="12" xfId="69" applyNumberFormat="1" applyFont="1" applyFill="1" applyBorder="1" applyAlignment="1">
      <alignment vertical="center"/>
    </xf>
    <xf numFmtId="3" fontId="11" fillId="0" borderId="12" xfId="0" applyNumberFormat="1" applyFont="1" applyBorder="1" applyAlignment="1">
      <alignment vertical="center"/>
    </xf>
    <xf numFmtId="49" fontId="11" fillId="0" borderId="24" xfId="0" applyNumberFormat="1" applyFont="1" applyBorder="1" applyAlignment="1">
      <alignment horizontal="center" vertical="center"/>
    </xf>
    <xf numFmtId="1" fontId="11" fillId="0" borderId="14" xfId="105" applyNumberFormat="1" applyFont="1" applyFill="1" applyBorder="1" applyAlignment="1">
      <alignment horizontal="left" vertical="center"/>
      <protection/>
    </xf>
    <xf numFmtId="3" fontId="11" fillId="0" borderId="15" xfId="0" applyNumberFormat="1" applyFont="1" applyBorder="1" applyAlignment="1">
      <alignment vertical="center"/>
    </xf>
    <xf numFmtId="3" fontId="11" fillId="0" borderId="28" xfId="105" applyNumberFormat="1" applyFont="1" applyFill="1" applyBorder="1" applyAlignment="1">
      <alignment vertical="center"/>
      <protection/>
    </xf>
    <xf numFmtId="3" fontId="11" fillId="0" borderId="14" xfId="105" applyNumberFormat="1" applyFont="1" applyFill="1" applyBorder="1" applyAlignment="1">
      <alignment vertical="center"/>
      <protection/>
    </xf>
    <xf numFmtId="3" fontId="11" fillId="0" borderId="15" xfId="69" applyNumberFormat="1" applyFont="1" applyFill="1" applyBorder="1" applyAlignment="1">
      <alignment vertical="center"/>
    </xf>
    <xf numFmtId="3" fontId="9" fillId="0" borderId="28" xfId="105" applyNumberFormat="1" applyFont="1" applyFill="1" applyBorder="1" applyAlignment="1">
      <alignment vertical="center"/>
      <protection/>
    </xf>
    <xf numFmtId="3" fontId="9" fillId="0" borderId="29" xfId="69" applyNumberFormat="1" applyFont="1" applyFill="1" applyBorder="1" applyAlignment="1">
      <alignment vertical="center"/>
    </xf>
    <xf numFmtId="3" fontId="11" fillId="0" borderId="12" xfId="105" applyNumberFormat="1" applyFont="1" applyFill="1" applyBorder="1" applyAlignment="1">
      <alignment vertical="center"/>
      <protection/>
    </xf>
    <xf numFmtId="3" fontId="11" fillId="0" borderId="10" xfId="114" applyNumberFormat="1" applyFont="1" applyFill="1" applyBorder="1" applyAlignment="1" applyProtection="1">
      <alignment horizontal="left" vertical="center" wrapText="1"/>
      <protection locked="0"/>
    </xf>
    <xf numFmtId="49" fontId="11" fillId="0" borderId="10" xfId="0" applyNumberFormat="1" applyFont="1" applyFill="1" applyBorder="1" applyAlignment="1">
      <alignment horizontal="left" vertical="center"/>
    </xf>
    <xf numFmtId="0" fontId="11" fillId="0" borderId="14" xfId="126" applyFont="1" applyFill="1" applyBorder="1" applyAlignment="1">
      <alignment vertical="center"/>
      <protection/>
    </xf>
    <xf numFmtId="3" fontId="11" fillId="0" borderId="15" xfId="105" applyNumberFormat="1" applyFont="1" applyFill="1" applyBorder="1" applyAlignment="1">
      <alignment vertical="center"/>
      <protection/>
    </xf>
    <xf numFmtId="3" fontId="9" fillId="0" borderId="10" xfId="105" applyNumberFormat="1" applyFont="1" applyFill="1" applyBorder="1" applyAlignment="1">
      <alignment vertical="center" shrinkToFit="1"/>
      <protection/>
    </xf>
    <xf numFmtId="3" fontId="9" fillId="0" borderId="12" xfId="105" applyNumberFormat="1" applyFont="1" applyFill="1" applyBorder="1" applyAlignment="1">
      <alignment vertical="center"/>
      <protection/>
    </xf>
    <xf numFmtId="49" fontId="11" fillId="0" borderId="37" xfId="0" applyNumberFormat="1" applyFont="1" applyBorder="1" applyAlignment="1">
      <alignment horizontal="center" vertical="center"/>
    </xf>
    <xf numFmtId="1" fontId="11" fillId="0" borderId="41" xfId="105" applyNumberFormat="1" applyFont="1" applyFill="1" applyBorder="1" applyAlignment="1">
      <alignment vertical="center"/>
      <protection/>
    </xf>
    <xf numFmtId="3" fontId="9" fillId="0" borderId="42" xfId="0" applyNumberFormat="1" applyFont="1" applyBorder="1" applyAlignment="1">
      <alignment vertical="center" wrapText="1"/>
    </xf>
    <xf numFmtId="1" fontId="11" fillId="0" borderId="28" xfId="105" applyNumberFormat="1" applyFont="1" applyFill="1" applyBorder="1" applyAlignment="1">
      <alignment vertical="center"/>
      <protection/>
    </xf>
    <xf numFmtId="3" fontId="11" fillId="0" borderId="29" xfId="105" applyNumberFormat="1" applyFont="1" applyFill="1" applyBorder="1" applyAlignment="1">
      <alignment vertical="center"/>
      <protection/>
    </xf>
    <xf numFmtId="0" fontId="53" fillId="0" borderId="16" xfId="0" applyFont="1" applyFill="1" applyBorder="1" applyAlignment="1">
      <alignment vertical="center" wrapText="1"/>
    </xf>
    <xf numFmtId="3" fontId="53" fillId="0" borderId="11" xfId="0" applyNumberFormat="1" applyFont="1" applyFill="1" applyBorder="1" applyAlignment="1">
      <alignment vertical="center" wrapText="1"/>
    </xf>
    <xf numFmtId="1" fontId="11" fillId="0" borderId="14" xfId="105" applyNumberFormat="1" applyFont="1" applyFill="1" applyBorder="1" applyAlignment="1">
      <alignment vertical="center"/>
      <protection/>
    </xf>
    <xf numFmtId="49" fontId="11" fillId="0" borderId="25" xfId="0" applyNumberFormat="1" applyFont="1" applyBorder="1" applyAlignment="1">
      <alignment horizontal="center" vertical="center"/>
    </xf>
    <xf numFmtId="0" fontId="38" fillId="0" borderId="16" xfId="0" applyFont="1" applyFill="1" applyBorder="1" applyAlignment="1">
      <alignment vertical="center" wrapText="1"/>
    </xf>
    <xf numFmtId="3" fontId="11" fillId="0" borderId="11" xfId="0" applyNumberFormat="1" applyFont="1" applyFill="1" applyBorder="1" applyAlignment="1">
      <alignment vertical="center" wrapText="1"/>
    </xf>
    <xf numFmtId="3" fontId="9" fillId="0" borderId="20" xfId="105" applyNumberFormat="1" applyFont="1" applyFill="1" applyBorder="1" applyAlignment="1">
      <alignment vertical="center"/>
      <protection/>
    </xf>
    <xf numFmtId="3" fontId="9" fillId="0" borderId="40" xfId="69" applyNumberFormat="1" applyFont="1" applyFill="1" applyBorder="1" applyAlignment="1">
      <alignment vertical="center"/>
    </xf>
    <xf numFmtId="0" fontId="11" fillId="0" borderId="10" xfId="126" applyFont="1" applyFill="1" applyBorder="1" applyAlignment="1">
      <alignment vertical="center"/>
      <protection/>
    </xf>
    <xf numFmtId="3" fontId="11" fillId="0" borderId="12" xfId="0" applyNumberFormat="1" applyFont="1" applyFill="1" applyBorder="1" applyAlignment="1">
      <alignment horizontal="right" vertical="center"/>
    </xf>
    <xf numFmtId="3" fontId="11" fillId="0" borderId="10" xfId="0" applyNumberFormat="1" applyFont="1" applyFill="1" applyBorder="1" applyAlignment="1" applyProtection="1">
      <alignment horizontal="left" vertical="center" wrapText="1"/>
      <protection locked="0"/>
    </xf>
    <xf numFmtId="3" fontId="11" fillId="0" borderId="15" xfId="0" applyNumberFormat="1" applyFont="1" applyFill="1" applyBorder="1" applyAlignment="1">
      <alignment horizontal="right" vertical="center"/>
    </xf>
    <xf numFmtId="0" fontId="11" fillId="0" borderId="28" xfId="126" applyFont="1" applyFill="1" applyBorder="1" applyAlignment="1">
      <alignment vertical="center"/>
      <protection/>
    </xf>
    <xf numFmtId="164" fontId="11" fillId="0" borderId="10" xfId="105" applyNumberFormat="1" applyFont="1" applyFill="1" applyBorder="1" applyAlignment="1">
      <alignment vertical="center" wrapText="1"/>
      <protection/>
    </xf>
    <xf numFmtId="3" fontId="11" fillId="0" borderId="12" xfId="0" applyNumberFormat="1" applyFont="1" applyFill="1" applyBorder="1" applyAlignment="1">
      <alignment vertical="center"/>
    </xf>
    <xf numFmtId="3" fontId="9" fillId="0" borderId="10" xfId="105" applyNumberFormat="1" applyFont="1" applyFill="1" applyBorder="1" applyAlignment="1">
      <alignment vertical="center"/>
      <protection/>
    </xf>
    <xf numFmtId="164" fontId="11" fillId="0" borderId="28" xfId="105" applyNumberFormat="1" applyFont="1" applyFill="1" applyBorder="1" applyAlignment="1">
      <alignment vertical="center" wrapText="1"/>
      <protection/>
    </xf>
    <xf numFmtId="3" fontId="11" fillId="0" borderId="29" xfId="0" applyNumberFormat="1" applyFont="1" applyFill="1" applyBorder="1" applyAlignment="1">
      <alignment vertical="center"/>
    </xf>
    <xf numFmtId="3" fontId="11" fillId="0" borderId="15" xfId="0" applyNumberFormat="1" applyFont="1" applyFill="1" applyBorder="1" applyAlignment="1">
      <alignment vertical="center"/>
    </xf>
    <xf numFmtId="3" fontId="9" fillId="0" borderId="16" xfId="105" applyNumberFormat="1" applyFont="1" applyFill="1" applyBorder="1" applyAlignment="1">
      <alignment vertical="center"/>
      <protection/>
    </xf>
    <xf numFmtId="3" fontId="9" fillId="0" borderId="11" xfId="69" applyNumberFormat="1" applyFont="1" applyFill="1" applyBorder="1" applyAlignment="1">
      <alignment vertical="center"/>
    </xf>
    <xf numFmtId="3" fontId="11" fillId="0" borderId="28" xfId="105" applyNumberFormat="1" applyFont="1" applyFill="1" applyBorder="1" applyAlignment="1">
      <alignment horizontal="left" vertical="center"/>
      <protection/>
    </xf>
    <xf numFmtId="3" fontId="11" fillId="0" borderId="10" xfId="105" applyNumberFormat="1" applyFont="1" applyFill="1" applyBorder="1" applyAlignment="1">
      <alignment horizontal="left" vertical="center"/>
      <protection/>
    </xf>
    <xf numFmtId="3" fontId="11" fillId="0" borderId="14" xfId="105" applyNumberFormat="1" applyFont="1" applyFill="1" applyBorder="1" applyAlignment="1">
      <alignment horizontal="left" vertical="center"/>
      <protection/>
    </xf>
    <xf numFmtId="0" fontId="9" fillId="0" borderId="23" xfId="105" applyFont="1" applyFill="1" applyBorder="1" applyAlignment="1">
      <alignment horizontal="left" vertical="center" indent="6"/>
      <protection/>
    </xf>
    <xf numFmtId="0" fontId="9" fillId="0" borderId="32" xfId="105" applyFont="1" applyFill="1" applyBorder="1" applyAlignment="1">
      <alignment horizontal="left" vertical="center" indent="6"/>
      <protection/>
    </xf>
    <xf numFmtId="0" fontId="9" fillId="0" borderId="0" xfId="105" applyFont="1" applyFill="1" applyAlignment="1">
      <alignment vertical="center"/>
      <protection/>
    </xf>
    <xf numFmtId="0" fontId="9" fillId="0" borderId="22" xfId="0" applyFont="1" applyBorder="1" applyAlignment="1">
      <alignment horizontal="left" vertical="center"/>
    </xf>
    <xf numFmtId="3" fontId="9" fillId="0" borderId="11" xfId="0" applyNumberFormat="1" applyFont="1" applyBorder="1" applyAlignment="1">
      <alignment horizontal="right" vertical="center"/>
    </xf>
    <xf numFmtId="164" fontId="11" fillId="0" borderId="13" xfId="131" applyNumberFormat="1" applyFont="1" applyFill="1" applyBorder="1" applyAlignment="1">
      <alignment horizontal="left" vertical="center" wrapText="1" indent="3"/>
      <protection/>
    </xf>
    <xf numFmtId="164" fontId="11" fillId="0" borderId="13" xfId="0" applyNumberFormat="1" applyFont="1" applyFill="1" applyBorder="1" applyAlignment="1">
      <alignment horizontal="left" vertical="center" wrapText="1" indent="3"/>
    </xf>
    <xf numFmtId="164" fontId="11" fillId="0" borderId="13" xfId="120" applyNumberFormat="1" applyFont="1" applyFill="1" applyBorder="1" applyAlignment="1">
      <alignment horizontal="left" vertical="center" indent="3"/>
      <protection/>
    </xf>
    <xf numFmtId="164" fontId="11" fillId="0" borderId="13" xfId="106" applyNumberFormat="1" applyFont="1" applyFill="1" applyBorder="1" applyAlignment="1">
      <alignment horizontal="left" vertical="center" wrapText="1" indent="3"/>
      <protection/>
    </xf>
    <xf numFmtId="164" fontId="11" fillId="0" borderId="13" xfId="128" applyNumberFormat="1" applyFont="1" applyFill="1" applyBorder="1" applyAlignment="1">
      <alignment horizontal="left" vertical="center" wrapText="1" indent="3"/>
      <protection/>
    </xf>
    <xf numFmtId="164" fontId="11" fillId="0" borderId="49" xfId="106" applyNumberFormat="1" applyFont="1" applyFill="1" applyBorder="1" applyAlignment="1">
      <alignment horizontal="left" vertical="center" wrapText="1" indent="3"/>
      <protection/>
    </xf>
    <xf numFmtId="0" fontId="9" fillId="0" borderId="25" xfId="105" applyFont="1" applyFill="1" applyBorder="1" applyAlignment="1">
      <alignment horizontal="center" vertical="center"/>
      <protection/>
    </xf>
    <xf numFmtId="164" fontId="17" fillId="0" borderId="17" xfId="121" applyNumberFormat="1" applyFont="1" applyFill="1" applyBorder="1" applyAlignment="1" applyProtection="1">
      <alignment horizontal="left" vertical="center" indent="1"/>
      <protection/>
    </xf>
    <xf numFmtId="49" fontId="9" fillId="0" borderId="32" xfId="0" applyNumberFormat="1" applyFont="1" applyFill="1" applyBorder="1" applyAlignment="1">
      <alignment vertical="center"/>
    </xf>
    <xf numFmtId="49" fontId="9" fillId="0" borderId="11" xfId="0" applyNumberFormat="1" applyFont="1" applyBorder="1" applyAlignment="1">
      <alignment horizontal="center" vertical="center"/>
    </xf>
    <xf numFmtId="164" fontId="11" fillId="0" borderId="21" xfId="0" applyNumberFormat="1" applyFont="1" applyFill="1" applyBorder="1" applyAlignment="1">
      <alignment horizontal="left" vertical="center" wrapText="1" indent="2"/>
    </xf>
    <xf numFmtId="168" fontId="11" fillId="0" borderId="10" xfId="69" applyNumberFormat="1" applyFont="1" applyFill="1" applyBorder="1" applyAlignment="1">
      <alignment vertical="center" wrapText="1"/>
    </xf>
    <xf numFmtId="164" fontId="19" fillId="0" borderId="10" xfId="114" applyNumberFormat="1" applyFill="1" applyBorder="1" applyAlignment="1">
      <alignment vertical="center" wrapText="1"/>
      <protection/>
    </xf>
    <xf numFmtId="164" fontId="19" fillId="0" borderId="10" xfId="114" applyNumberFormat="1" applyFont="1" applyFill="1" applyBorder="1" applyAlignment="1">
      <alignment vertical="center" wrapText="1"/>
      <protection/>
    </xf>
    <xf numFmtId="164" fontId="19" fillId="0" borderId="21" xfId="114" applyNumberFormat="1" applyFill="1" applyBorder="1" applyAlignment="1">
      <alignment vertical="center" wrapText="1"/>
      <protection/>
    </xf>
    <xf numFmtId="164" fontId="4" fillId="0" borderId="10" xfId="0" applyNumberFormat="1" applyFont="1" applyFill="1" applyBorder="1" applyAlignment="1">
      <alignment horizontal="center" vertical="center"/>
    </xf>
    <xf numFmtId="164" fontId="4" fillId="0" borderId="20" xfId="0" applyNumberFormat="1" applyFont="1" applyFill="1" applyBorder="1" applyAlignment="1">
      <alignment horizontal="center" vertical="center"/>
    </xf>
    <xf numFmtId="164" fontId="4" fillId="0" borderId="21" xfId="0" applyNumberFormat="1" applyFont="1" applyFill="1" applyBorder="1" applyAlignment="1">
      <alignment horizontal="center" vertical="center" wrapText="1"/>
    </xf>
    <xf numFmtId="164" fontId="4" fillId="0" borderId="10" xfId="0" applyNumberFormat="1" applyFont="1" applyFill="1" applyBorder="1" applyAlignment="1">
      <alignment horizontal="center" vertical="center" wrapText="1"/>
    </xf>
    <xf numFmtId="3" fontId="10" fillId="0" borderId="0" xfId="0" applyNumberFormat="1" applyFont="1" applyFill="1" applyAlignment="1">
      <alignment horizontal="right" vertical="center"/>
    </xf>
    <xf numFmtId="164" fontId="3" fillId="0" borderId="36" xfId="114" applyNumberFormat="1" applyFont="1" applyFill="1" applyBorder="1" applyAlignment="1">
      <alignment vertical="center"/>
      <protection/>
    </xf>
    <xf numFmtId="164" fontId="3" fillId="0" borderId="36" xfId="114" applyNumberFormat="1" applyFont="1" applyFill="1" applyBorder="1" applyAlignment="1">
      <alignment horizontal="right" vertical="center"/>
      <protection/>
    </xf>
    <xf numFmtId="3" fontId="11" fillId="0" borderId="13" xfId="107" applyNumberFormat="1" applyFont="1" applyBorder="1" applyAlignment="1">
      <alignment horizontal="left" vertical="center" wrapText="1"/>
      <protection/>
    </xf>
    <xf numFmtId="3" fontId="9" fillId="0" borderId="13" xfId="107" applyNumberFormat="1" applyFont="1" applyBorder="1" applyAlignment="1">
      <alignment horizontal="left" vertical="center" wrapText="1"/>
      <protection/>
    </xf>
    <xf numFmtId="3" fontId="9" fillId="0" borderId="24" xfId="107" applyNumberFormat="1" applyFont="1" applyBorder="1" applyAlignment="1">
      <alignment horizontal="left" vertical="center" wrapText="1"/>
      <protection/>
    </xf>
    <xf numFmtId="3" fontId="9" fillId="0" borderId="25" xfId="107" applyNumberFormat="1" applyFont="1" applyBorder="1" applyAlignment="1">
      <alignment horizontal="center" vertical="center" wrapText="1"/>
      <protection/>
    </xf>
    <xf numFmtId="3" fontId="19" fillId="0" borderId="13" xfId="114" applyNumberFormat="1" applyFont="1" applyFill="1" applyBorder="1" applyAlignment="1">
      <alignment vertical="center" wrapText="1"/>
      <protection/>
    </xf>
    <xf numFmtId="164" fontId="24" fillId="0" borderId="24" xfId="107" applyNumberFormat="1" applyFont="1" applyBorder="1" applyAlignment="1">
      <alignment horizontal="center" vertical="center" wrapText="1"/>
      <protection/>
    </xf>
    <xf numFmtId="164" fontId="24" fillId="0" borderId="14" xfId="107" applyNumberFormat="1" applyFont="1" applyBorder="1" applyAlignment="1" applyProtection="1">
      <alignment vertical="center" wrapText="1"/>
      <protection locked="0"/>
    </xf>
    <xf numFmtId="164" fontId="11" fillId="0" borderId="29" xfId="0" applyNumberFormat="1" applyFont="1" applyFill="1" applyBorder="1" applyAlignment="1">
      <alignment vertical="center"/>
    </xf>
    <xf numFmtId="164" fontId="4" fillId="0" borderId="20" xfId="0" applyNumberFormat="1" applyFont="1" applyFill="1" applyBorder="1" applyAlignment="1">
      <alignment horizontal="center" vertical="center" wrapText="1"/>
    </xf>
    <xf numFmtId="0" fontId="5" fillId="0" borderId="46" xfId="0" applyFont="1" applyFill="1" applyBorder="1" applyAlignment="1">
      <alignment vertical="center" wrapText="1"/>
    </xf>
    <xf numFmtId="164" fontId="5" fillId="0" borderId="20" xfId="0" applyNumberFormat="1" applyFont="1" applyFill="1" applyBorder="1" applyAlignment="1">
      <alignment vertical="center"/>
    </xf>
    <xf numFmtId="1" fontId="5" fillId="0" borderId="20" xfId="0" applyNumberFormat="1" applyFont="1" applyFill="1" applyBorder="1" applyAlignment="1">
      <alignment vertical="center"/>
    </xf>
    <xf numFmtId="164" fontId="5" fillId="20" borderId="20" xfId="0" applyNumberFormat="1" applyFont="1" applyFill="1" applyBorder="1" applyAlignment="1">
      <alignment vertical="center"/>
    </xf>
    <xf numFmtId="164" fontId="5" fillId="0" borderId="20" xfId="0" applyNumberFormat="1" applyFont="1" applyFill="1" applyBorder="1" applyAlignment="1">
      <alignment horizontal="center" vertical="center"/>
    </xf>
    <xf numFmtId="164" fontId="5" fillId="0" borderId="20" xfId="0" applyNumberFormat="1" applyFont="1" applyFill="1" applyBorder="1" applyAlignment="1">
      <alignment horizontal="right" vertical="center"/>
    </xf>
    <xf numFmtId="164" fontId="5" fillId="20" borderId="20" xfId="0" applyNumberFormat="1" applyFont="1" applyFill="1" applyBorder="1" applyAlignment="1">
      <alignment horizontal="right" vertical="center"/>
    </xf>
    <xf numFmtId="164" fontId="5" fillId="0" borderId="40" xfId="0" applyNumberFormat="1" applyFont="1" applyFill="1" applyBorder="1" applyAlignment="1">
      <alignment horizontal="right" vertical="center"/>
    </xf>
    <xf numFmtId="164" fontId="5" fillId="0" borderId="10" xfId="0" applyNumberFormat="1" applyFont="1" applyFill="1" applyBorder="1" applyAlignment="1">
      <alignment vertical="center"/>
    </xf>
    <xf numFmtId="164" fontId="5" fillId="20" borderId="10" xfId="0" applyNumberFormat="1" applyFont="1" applyFill="1" applyBorder="1" applyAlignment="1">
      <alignment vertical="center"/>
    </xf>
    <xf numFmtId="164" fontId="5" fillId="0" borderId="10" xfId="0" applyNumberFormat="1" applyFont="1" applyFill="1" applyBorder="1" applyAlignment="1">
      <alignment horizontal="center" vertical="center"/>
    </xf>
    <xf numFmtId="164" fontId="5" fillId="0" borderId="10" xfId="0" applyNumberFormat="1" applyFont="1" applyFill="1" applyBorder="1" applyAlignment="1">
      <alignment horizontal="right" vertical="center"/>
    </xf>
    <xf numFmtId="164" fontId="5" fillId="20" borderId="10" xfId="0" applyNumberFormat="1" applyFont="1" applyFill="1" applyBorder="1" applyAlignment="1">
      <alignment horizontal="right" vertical="center"/>
    </xf>
    <xf numFmtId="164" fontId="5" fillId="0" borderId="12" xfId="0" applyNumberFormat="1" applyFont="1" applyFill="1" applyBorder="1" applyAlignment="1">
      <alignment horizontal="right" vertical="center"/>
    </xf>
    <xf numFmtId="164" fontId="5" fillId="20" borderId="10" xfId="0" applyNumberFormat="1" applyFont="1" applyFill="1" applyBorder="1" applyAlignment="1">
      <alignment vertical="center" wrapText="1"/>
    </xf>
    <xf numFmtId="169" fontId="5" fillId="0" borderId="10" xfId="0" applyNumberFormat="1" applyFont="1" applyFill="1" applyBorder="1" applyAlignment="1">
      <alignment vertical="center"/>
    </xf>
    <xf numFmtId="169" fontId="5" fillId="20" borderId="10" xfId="0" applyNumberFormat="1" applyFont="1" applyFill="1" applyBorder="1" applyAlignment="1">
      <alignment vertical="center"/>
    </xf>
    <xf numFmtId="164" fontId="5" fillId="20" borderId="10" xfId="0" applyNumberFormat="1" applyFont="1" applyFill="1" applyBorder="1" applyAlignment="1">
      <alignment horizontal="right" vertical="center"/>
    </xf>
    <xf numFmtId="164" fontId="5" fillId="20" borderId="10" xfId="0" applyNumberFormat="1" applyFont="1" applyFill="1" applyBorder="1" applyAlignment="1">
      <alignment vertical="center" wrapText="1"/>
    </xf>
    <xf numFmtId="170" fontId="5" fillId="20" borderId="10" xfId="0" applyNumberFormat="1" applyFont="1" applyFill="1" applyBorder="1" applyAlignment="1">
      <alignment vertical="center" wrapText="1"/>
    </xf>
    <xf numFmtId="164" fontId="5" fillId="20" borderId="10" xfId="0" applyNumberFormat="1" applyFont="1" applyFill="1" applyBorder="1" applyAlignment="1">
      <alignment horizontal="right" vertical="center" wrapText="1"/>
    </xf>
    <xf numFmtId="164" fontId="5" fillId="0" borderId="10" xfId="0" applyNumberFormat="1" applyFont="1" applyFill="1" applyBorder="1" applyAlignment="1">
      <alignment horizontal="right" vertical="center" wrapText="1"/>
    </xf>
    <xf numFmtId="164" fontId="5" fillId="20" borderId="10" xfId="0" applyNumberFormat="1" applyFont="1" applyFill="1" applyBorder="1" applyAlignment="1">
      <alignment vertical="center"/>
    </xf>
    <xf numFmtId="166" fontId="5" fillId="0" borderId="10" xfId="0" applyNumberFormat="1" applyFont="1" applyFill="1" applyBorder="1" applyAlignment="1">
      <alignment vertical="center"/>
    </xf>
    <xf numFmtId="0" fontId="5" fillId="0" borderId="49" xfId="0" applyFont="1" applyFill="1" applyBorder="1" applyAlignment="1">
      <alignment vertical="center" wrapText="1"/>
    </xf>
    <xf numFmtId="164" fontId="5" fillId="20" borderId="21" xfId="0" applyNumberFormat="1" applyFont="1" applyFill="1" applyBorder="1" applyAlignment="1">
      <alignment vertical="center" wrapText="1"/>
    </xf>
    <xf numFmtId="164" fontId="5" fillId="0" borderId="21" xfId="0" applyNumberFormat="1" applyFont="1" applyFill="1" applyBorder="1" applyAlignment="1">
      <alignment horizontal="center" vertical="center" wrapText="1"/>
    </xf>
    <xf numFmtId="164" fontId="5" fillId="0" borderId="21" xfId="0" applyNumberFormat="1" applyFont="1" applyFill="1" applyBorder="1" applyAlignment="1">
      <alignment horizontal="right" vertical="center"/>
    </xf>
    <xf numFmtId="164" fontId="5" fillId="0" borderId="50" xfId="0" applyNumberFormat="1" applyFont="1" applyFill="1" applyBorder="1" applyAlignment="1">
      <alignment horizontal="right" vertical="center"/>
    </xf>
    <xf numFmtId="164" fontId="4" fillId="20" borderId="10" xfId="0" applyNumberFormat="1" applyFont="1" applyFill="1" applyBorder="1" applyAlignment="1">
      <alignment vertical="center" wrapText="1"/>
    </xf>
    <xf numFmtId="164" fontId="5" fillId="20" borderId="21" xfId="0" applyNumberFormat="1" applyFont="1" applyFill="1" applyBorder="1" applyAlignment="1">
      <alignment vertical="center" wrapText="1"/>
    </xf>
    <xf numFmtId="164" fontId="5" fillId="0" borderId="21" xfId="0" applyNumberFormat="1" applyFont="1" applyFill="1" applyBorder="1" applyAlignment="1">
      <alignment vertical="center"/>
    </xf>
    <xf numFmtId="164" fontId="5" fillId="20" borderId="21" xfId="0" applyNumberFormat="1" applyFont="1" applyFill="1" applyBorder="1" applyAlignment="1">
      <alignment horizontal="right" vertical="center"/>
    </xf>
    <xf numFmtId="164" fontId="4" fillId="0" borderId="16" xfId="0" applyNumberFormat="1" applyFont="1" applyFill="1" applyBorder="1" applyAlignment="1">
      <alignment horizontal="center" vertical="center" wrapText="1"/>
    </xf>
    <xf numFmtId="164" fontId="4" fillId="0" borderId="16" xfId="0" applyNumberFormat="1" applyFont="1" applyFill="1" applyBorder="1" applyAlignment="1">
      <alignment horizontal="right" vertical="center"/>
    </xf>
    <xf numFmtId="164" fontId="4" fillId="0" borderId="11" xfId="0" applyNumberFormat="1" applyFont="1" applyFill="1" applyBorder="1" applyAlignment="1">
      <alignment horizontal="right" vertical="center"/>
    </xf>
    <xf numFmtId="164" fontId="4" fillId="20" borderId="16" xfId="0" applyNumberFormat="1" applyFont="1" applyFill="1" applyBorder="1" applyAlignment="1">
      <alignment horizontal="right" vertical="center"/>
    </xf>
    <xf numFmtId="164" fontId="4" fillId="0" borderId="16" xfId="0" applyNumberFormat="1" applyFont="1" applyFill="1" applyBorder="1" applyAlignment="1">
      <alignment horizontal="center" vertical="center"/>
    </xf>
    <xf numFmtId="164" fontId="4" fillId="20" borderId="16" xfId="0" applyNumberFormat="1" applyFont="1" applyFill="1" applyBorder="1" applyAlignment="1">
      <alignment horizontal="right" vertical="center"/>
    </xf>
    <xf numFmtId="164" fontId="5" fillId="0" borderId="46" xfId="0" applyNumberFormat="1" applyFont="1" applyFill="1" applyBorder="1" applyAlignment="1">
      <alignment horizontal="left" vertical="center"/>
    </xf>
    <xf numFmtId="164" fontId="5" fillId="0" borderId="20" xfId="0" applyNumberFormat="1" applyFont="1" applyFill="1" applyBorder="1" applyAlignment="1">
      <alignment horizontal="center" vertical="center" wrapText="1"/>
    </xf>
    <xf numFmtId="164" fontId="5" fillId="20" borderId="20" xfId="0" applyNumberFormat="1" applyFont="1" applyFill="1" applyBorder="1" applyAlignment="1">
      <alignment vertical="center" wrapText="1"/>
    </xf>
    <xf numFmtId="166" fontId="5" fillId="0" borderId="20" xfId="0" applyNumberFormat="1" applyFont="1" applyFill="1" applyBorder="1" applyAlignment="1">
      <alignment vertical="center"/>
    </xf>
    <xf numFmtId="164" fontId="5" fillId="0" borderId="13" xfId="0" applyNumberFormat="1" applyFont="1" applyFill="1" applyBorder="1" applyAlignment="1">
      <alignment horizontal="left" vertical="center"/>
    </xf>
    <xf numFmtId="164" fontId="5" fillId="0" borderId="49" xfId="0" applyNumberFormat="1" applyFont="1" applyFill="1" applyBorder="1" applyAlignment="1">
      <alignment horizontal="left" vertical="center"/>
    </xf>
    <xf numFmtId="164" fontId="5" fillId="20" borderId="21" xfId="0" applyNumberFormat="1" applyFont="1" applyFill="1" applyBorder="1" applyAlignment="1">
      <alignment vertical="center"/>
    </xf>
    <xf numFmtId="164" fontId="5" fillId="0" borderId="21" xfId="0" applyNumberFormat="1" applyFont="1" applyFill="1" applyBorder="1" applyAlignment="1">
      <alignment horizontal="center" vertical="center"/>
    </xf>
    <xf numFmtId="164" fontId="5" fillId="20" borderId="21" xfId="0" applyNumberFormat="1" applyFont="1" applyFill="1" applyBorder="1" applyAlignment="1">
      <alignment horizontal="right" vertical="center"/>
    </xf>
    <xf numFmtId="164" fontId="4" fillId="20" borderId="20" xfId="0" applyNumberFormat="1" applyFont="1" applyFill="1" applyBorder="1" applyAlignment="1">
      <alignment horizontal="right" vertical="center"/>
    </xf>
    <xf numFmtId="164" fontId="4" fillId="0" borderId="20" xfId="0" applyNumberFormat="1" applyFont="1" applyFill="1" applyBorder="1" applyAlignment="1">
      <alignment horizontal="right" vertical="center"/>
    </xf>
    <xf numFmtId="164" fontId="4" fillId="0" borderId="40" xfId="0" applyNumberFormat="1" applyFont="1" applyFill="1" applyBorder="1" applyAlignment="1">
      <alignment horizontal="right" vertical="center"/>
    </xf>
    <xf numFmtId="164" fontId="4" fillId="20" borderId="10" xfId="0" applyNumberFormat="1" applyFont="1" applyFill="1" applyBorder="1" applyAlignment="1">
      <alignment horizontal="right" vertical="center" wrapText="1"/>
    </xf>
    <xf numFmtId="166" fontId="5" fillId="0" borderId="10" xfId="0" applyNumberFormat="1" applyFont="1" applyFill="1" applyBorder="1" applyAlignment="1">
      <alignment vertical="center" wrapText="1"/>
    </xf>
    <xf numFmtId="169" fontId="5" fillId="20" borderId="10" xfId="0" applyNumberFormat="1" applyFont="1" applyFill="1" applyBorder="1" applyAlignment="1">
      <alignment vertical="center"/>
    </xf>
    <xf numFmtId="164" fontId="5" fillId="0" borderId="12" xfId="0" applyNumberFormat="1" applyFont="1" applyFill="1" applyBorder="1" applyAlignment="1">
      <alignment horizontal="right" vertical="center" wrapText="1"/>
    </xf>
    <xf numFmtId="164" fontId="5" fillId="0" borderId="13" xfId="128" applyNumberFormat="1" applyFont="1" applyFill="1" applyBorder="1" applyAlignment="1">
      <alignment horizontal="left" vertical="center"/>
      <protection/>
    </xf>
    <xf numFmtId="164" fontId="5" fillId="0" borderId="13" xfId="0" applyNumberFormat="1" applyFont="1" applyFill="1" applyBorder="1" applyAlignment="1">
      <alignment vertical="center"/>
    </xf>
    <xf numFmtId="164" fontId="5" fillId="0" borderId="10" xfId="0" applyNumberFormat="1" applyFont="1" applyFill="1" applyBorder="1" applyAlignment="1">
      <alignment vertical="center"/>
    </xf>
    <xf numFmtId="164" fontId="5" fillId="0" borderId="10" xfId="0" applyNumberFormat="1" applyFont="1" applyFill="1" applyBorder="1" applyAlignment="1">
      <alignment horizontal="right" vertical="center"/>
    </xf>
    <xf numFmtId="164" fontId="5" fillId="20" borderId="10" xfId="0" applyNumberFormat="1" applyFont="1" applyFill="1" applyBorder="1" applyAlignment="1">
      <alignment horizontal="right" vertical="center" wrapText="1"/>
    </xf>
    <xf numFmtId="164" fontId="58" fillId="0" borderId="12" xfId="0" applyNumberFormat="1" applyFont="1" applyFill="1" applyBorder="1" applyAlignment="1">
      <alignment horizontal="right" vertical="center" wrapText="1"/>
    </xf>
    <xf numFmtId="164" fontId="5" fillId="0" borderId="24" xfId="0" applyNumberFormat="1" applyFont="1" applyFill="1" applyBorder="1" applyAlignment="1">
      <alignment horizontal="left" vertical="center"/>
    </xf>
    <xf numFmtId="164" fontId="4" fillId="0" borderId="14" xfId="0" applyNumberFormat="1" applyFont="1" applyFill="1" applyBorder="1" applyAlignment="1">
      <alignment horizontal="center" vertical="center" wrapText="1"/>
    </xf>
    <xf numFmtId="164" fontId="5" fillId="20" borderId="14" xfId="0" applyNumberFormat="1" applyFont="1" applyFill="1" applyBorder="1" applyAlignment="1">
      <alignment vertical="center" wrapText="1"/>
    </xf>
    <xf numFmtId="164" fontId="5" fillId="20" borderId="14" xfId="0" applyNumberFormat="1" applyFont="1" applyFill="1" applyBorder="1" applyAlignment="1">
      <alignment vertical="center" wrapText="1"/>
    </xf>
    <xf numFmtId="164" fontId="5" fillId="0" borderId="14" xfId="0" applyNumberFormat="1" applyFont="1" applyFill="1" applyBorder="1" applyAlignment="1">
      <alignment vertical="center"/>
    </xf>
    <xf numFmtId="164" fontId="5" fillId="0" borderId="14" xfId="0" applyNumberFormat="1" applyFont="1" applyFill="1" applyBorder="1" applyAlignment="1">
      <alignment horizontal="center" vertical="center" wrapText="1"/>
    </xf>
    <xf numFmtId="164" fontId="5" fillId="20" borderId="14" xfId="0" applyNumberFormat="1" applyFont="1" applyFill="1" applyBorder="1" applyAlignment="1">
      <alignment horizontal="right" vertical="center"/>
    </xf>
    <xf numFmtId="164" fontId="5" fillId="0" borderId="14" xfId="0" applyNumberFormat="1" applyFont="1" applyFill="1" applyBorder="1" applyAlignment="1">
      <alignment horizontal="right" vertical="center"/>
    </xf>
    <xf numFmtId="164" fontId="5" fillId="0" borderId="15" xfId="0" applyNumberFormat="1" applyFont="1" applyFill="1" applyBorder="1" applyAlignment="1">
      <alignment horizontal="right" vertical="center"/>
    </xf>
    <xf numFmtId="164" fontId="4" fillId="0" borderId="28" xfId="0" applyNumberFormat="1" applyFont="1" applyFill="1" applyBorder="1" applyAlignment="1">
      <alignment horizontal="center" vertical="center"/>
    </xf>
    <xf numFmtId="164" fontId="5" fillId="0" borderId="28" xfId="0" applyNumberFormat="1" applyFont="1" applyFill="1" applyBorder="1" applyAlignment="1">
      <alignment vertical="center"/>
    </xf>
    <xf numFmtId="164" fontId="5" fillId="20" borderId="28" xfId="0" applyNumberFormat="1" applyFont="1" applyFill="1" applyBorder="1" applyAlignment="1">
      <alignment vertical="center"/>
    </xf>
    <xf numFmtId="164" fontId="5" fillId="0" borderId="28" xfId="0" applyNumberFormat="1" applyFont="1" applyFill="1" applyBorder="1" applyAlignment="1">
      <alignment horizontal="center" vertical="center"/>
    </xf>
    <xf numFmtId="164" fontId="5" fillId="0" borderId="28" xfId="0" applyNumberFormat="1" applyFont="1" applyFill="1" applyBorder="1" applyAlignment="1">
      <alignment horizontal="right" vertical="center"/>
    </xf>
    <xf numFmtId="164" fontId="5" fillId="20" borderId="28" xfId="0" applyNumberFormat="1" applyFont="1" applyFill="1" applyBorder="1" applyAlignment="1">
      <alignment horizontal="right" vertical="center"/>
    </xf>
    <xf numFmtId="164" fontId="5" fillId="0" borderId="29" xfId="0" applyNumberFormat="1" applyFont="1" applyFill="1" applyBorder="1" applyAlignment="1">
      <alignment horizontal="right" vertical="center"/>
    </xf>
    <xf numFmtId="164" fontId="5" fillId="0" borderId="39" xfId="0" applyNumberFormat="1" applyFont="1" applyFill="1" applyBorder="1" applyAlignment="1">
      <alignment horizontal="left" vertical="center"/>
    </xf>
    <xf numFmtId="164" fontId="5" fillId="0" borderId="39" xfId="128" applyNumberFormat="1" applyFont="1" applyFill="1" applyBorder="1" applyAlignment="1">
      <alignment horizontal="left" vertical="center"/>
      <protection/>
    </xf>
    <xf numFmtId="169" fontId="5" fillId="20" borderId="28" xfId="0" applyNumberFormat="1" applyFont="1" applyFill="1" applyBorder="1" applyAlignment="1">
      <alignment vertical="center"/>
    </xf>
    <xf numFmtId="164" fontId="5" fillId="0" borderId="24" xfId="128" applyNumberFormat="1" applyFont="1" applyFill="1" applyBorder="1" applyAlignment="1">
      <alignment horizontal="left" vertical="center"/>
      <protection/>
    </xf>
    <xf numFmtId="164" fontId="5" fillId="0" borderId="39" xfId="0" applyNumberFormat="1" applyFont="1" applyFill="1" applyBorder="1" applyAlignment="1">
      <alignment vertical="center" wrapText="1"/>
    </xf>
    <xf numFmtId="164" fontId="5" fillId="0" borderId="28" xfId="0" applyNumberFormat="1" applyFont="1" applyFill="1" applyBorder="1" applyAlignment="1">
      <alignment vertical="center" wrapText="1"/>
    </xf>
    <xf numFmtId="164" fontId="5" fillId="0" borderId="28" xfId="0" applyNumberFormat="1" applyFont="1" applyFill="1" applyBorder="1" applyAlignment="1">
      <alignment horizontal="center" vertical="center" wrapText="1"/>
    </xf>
    <xf numFmtId="164" fontId="5" fillId="20" borderId="28" xfId="0" applyNumberFormat="1" applyFont="1" applyFill="1" applyBorder="1" applyAlignment="1">
      <alignment vertical="center" wrapText="1"/>
    </xf>
    <xf numFmtId="164" fontId="5" fillId="0" borderId="24" xfId="0" applyNumberFormat="1" applyFont="1" applyFill="1" applyBorder="1" applyAlignment="1">
      <alignment vertical="center"/>
    </xf>
    <xf numFmtId="164" fontId="5" fillId="0" borderId="14" xfId="0" applyNumberFormat="1" applyFont="1" applyFill="1" applyBorder="1" applyAlignment="1">
      <alignment vertical="center" wrapText="1"/>
    </xf>
    <xf numFmtId="164" fontId="5" fillId="20" borderId="14" xfId="0" applyNumberFormat="1" applyFont="1" applyFill="1" applyBorder="1" applyAlignment="1">
      <alignment vertical="center"/>
    </xf>
    <xf numFmtId="164" fontId="5" fillId="0" borderId="14" xfId="0" applyNumberFormat="1" applyFont="1" applyFill="1" applyBorder="1" applyAlignment="1">
      <alignment horizontal="center" vertical="center"/>
    </xf>
    <xf numFmtId="166" fontId="5" fillId="0" borderId="28" xfId="0" applyNumberFormat="1" applyFont="1" applyFill="1" applyBorder="1" applyAlignment="1">
      <alignment vertical="center" wrapText="1"/>
    </xf>
    <xf numFmtId="164" fontId="5" fillId="20" borderId="28" xfId="0" applyNumberFormat="1" applyFont="1" applyFill="1" applyBorder="1" applyAlignment="1">
      <alignment vertical="center" wrapText="1"/>
    </xf>
    <xf numFmtId="164" fontId="5" fillId="0" borderId="28" xfId="0" applyNumberFormat="1" applyFont="1" applyFill="1" applyBorder="1" applyAlignment="1">
      <alignment horizontal="right" vertical="center" wrapText="1"/>
    </xf>
    <xf numFmtId="164" fontId="5" fillId="20" borderId="28" xfId="0" applyNumberFormat="1" applyFont="1" applyFill="1" applyBorder="1" applyAlignment="1">
      <alignment horizontal="right" vertical="center" wrapText="1"/>
    </xf>
    <xf numFmtId="164" fontId="58" fillId="0" borderId="15" xfId="0" applyNumberFormat="1" applyFont="1" applyFill="1" applyBorder="1" applyAlignment="1">
      <alignment horizontal="right" vertical="center" wrapText="1"/>
    </xf>
    <xf numFmtId="164" fontId="58" fillId="0" borderId="29" xfId="0" applyNumberFormat="1" applyFont="1" applyFill="1" applyBorder="1" applyAlignment="1">
      <alignment horizontal="right" vertical="center" wrapText="1"/>
    </xf>
    <xf numFmtId="164" fontId="59" fillId="0" borderId="11" xfId="0" applyNumberFormat="1" applyFont="1" applyFill="1" applyBorder="1" applyAlignment="1">
      <alignment horizontal="right" vertical="center" wrapText="1"/>
    </xf>
    <xf numFmtId="164" fontId="5" fillId="0" borderId="24" xfId="0" applyNumberFormat="1" applyFont="1" applyFill="1" applyBorder="1" applyAlignment="1">
      <alignment vertical="center" wrapText="1"/>
    </xf>
    <xf numFmtId="164" fontId="5" fillId="20" borderId="14" xfId="0" applyNumberFormat="1" applyFont="1" applyFill="1" applyBorder="1" applyAlignment="1">
      <alignment horizontal="right" vertical="center"/>
    </xf>
    <xf numFmtId="164" fontId="5" fillId="0" borderId="14" xfId="0" applyNumberFormat="1" applyFont="1" applyFill="1" applyBorder="1" applyAlignment="1">
      <alignment horizontal="right" vertical="center" wrapText="1"/>
    </xf>
    <xf numFmtId="164" fontId="5" fillId="20" borderId="14" xfId="0" applyNumberFormat="1" applyFont="1" applyFill="1" applyBorder="1" applyAlignment="1">
      <alignment horizontal="right" vertical="center" wrapText="1"/>
    </xf>
    <xf numFmtId="164" fontId="38" fillId="0" borderId="41" xfId="0" applyNumberFormat="1" applyFont="1" applyFill="1" applyBorder="1" applyAlignment="1">
      <alignment horizontal="right" vertical="center"/>
    </xf>
    <xf numFmtId="164" fontId="23" fillId="0" borderId="42" xfId="0" applyNumberFormat="1" applyFont="1" applyFill="1" applyBorder="1" applyAlignment="1">
      <alignment horizontal="right" vertical="center"/>
    </xf>
    <xf numFmtId="164" fontId="4" fillId="20" borderId="16" xfId="0" applyNumberFormat="1" applyFont="1" applyFill="1" applyBorder="1" applyAlignment="1">
      <alignment horizontal="right" vertical="center" wrapText="1"/>
    </xf>
    <xf numFmtId="164" fontId="4" fillId="0" borderId="16" xfId="0" applyNumberFormat="1" applyFont="1" applyFill="1" applyBorder="1" applyAlignment="1">
      <alignment horizontal="right" vertical="center" wrapText="1"/>
    </xf>
    <xf numFmtId="164" fontId="10" fillId="0" borderId="0" xfId="0" applyNumberFormat="1" applyFont="1" applyFill="1" applyAlignment="1">
      <alignment vertical="center"/>
    </xf>
    <xf numFmtId="164" fontId="63" fillId="0" borderId="0" xfId="0" applyNumberFormat="1" applyFont="1" applyFill="1" applyAlignment="1">
      <alignment horizontal="center" vertical="center" wrapText="1"/>
    </xf>
    <xf numFmtId="164" fontId="10" fillId="0" borderId="20" xfId="0" applyNumberFormat="1" applyFont="1" applyFill="1" applyBorder="1" applyAlignment="1">
      <alignment vertical="center"/>
    </xf>
    <xf numFmtId="164" fontId="10" fillId="0" borderId="10" xfId="0" applyNumberFormat="1" applyFont="1" applyFill="1" applyBorder="1" applyAlignment="1">
      <alignment vertical="center"/>
    </xf>
    <xf numFmtId="164" fontId="10" fillId="0" borderId="10" xfId="0" applyNumberFormat="1" applyFont="1" applyFill="1" applyBorder="1" applyAlignment="1">
      <alignment vertical="center" wrapText="1"/>
    </xf>
    <xf numFmtId="164" fontId="10" fillId="0" borderId="10" xfId="0" applyNumberFormat="1" applyFont="1" applyFill="1" applyBorder="1" applyAlignment="1">
      <alignment horizontal="left" vertical="center" wrapText="1"/>
    </xf>
    <xf numFmtId="164" fontId="10" fillId="0" borderId="21" xfId="0" applyNumberFormat="1" applyFont="1" applyFill="1" applyBorder="1" applyAlignment="1">
      <alignment vertical="center" wrapText="1"/>
    </xf>
    <xf numFmtId="164" fontId="10" fillId="0" borderId="20" xfId="0" applyNumberFormat="1" applyFont="1" applyFill="1" applyBorder="1" applyAlignment="1">
      <alignment horizontal="left" vertical="center"/>
    </xf>
    <xf numFmtId="164" fontId="10" fillId="0" borderId="10" xfId="0" applyNumberFormat="1" applyFont="1" applyFill="1" applyBorder="1" applyAlignment="1">
      <alignment horizontal="left" vertical="center"/>
    </xf>
    <xf numFmtId="164" fontId="10" fillId="0" borderId="10" xfId="128" applyNumberFormat="1" applyFont="1" applyFill="1" applyBorder="1" applyAlignment="1">
      <alignment horizontal="left" vertical="center" wrapText="1"/>
      <protection/>
    </xf>
    <xf numFmtId="164" fontId="10" fillId="0" borderId="21" xfId="0" applyNumberFormat="1" applyFont="1" applyFill="1" applyBorder="1" applyAlignment="1">
      <alignment horizontal="left" vertical="center"/>
    </xf>
    <xf numFmtId="164" fontId="10" fillId="0" borderId="21" xfId="0" applyNumberFormat="1" applyFont="1" applyFill="1" applyBorder="1" applyAlignment="1">
      <alignment horizontal="left" vertical="center" wrapText="1"/>
    </xf>
    <xf numFmtId="164" fontId="10" fillId="0" borderId="14" xfId="0" applyNumberFormat="1" applyFont="1" applyFill="1" applyBorder="1" applyAlignment="1">
      <alignment horizontal="left" vertical="center"/>
    </xf>
    <xf numFmtId="164" fontId="10" fillId="0" borderId="28" xfId="0" applyNumberFormat="1" applyFont="1" applyFill="1" applyBorder="1" applyAlignment="1">
      <alignment horizontal="left" vertical="center"/>
    </xf>
    <xf numFmtId="164" fontId="10" fillId="0" borderId="28" xfId="128" applyNumberFormat="1" applyFont="1" applyFill="1" applyBorder="1" applyAlignment="1">
      <alignment horizontal="left" vertical="center"/>
      <protection/>
    </xf>
    <xf numFmtId="164" fontId="10" fillId="0" borderId="10" xfId="128" applyNumberFormat="1" applyFont="1" applyFill="1" applyBorder="1" applyAlignment="1">
      <alignment horizontal="left" vertical="center"/>
      <protection/>
    </xf>
    <xf numFmtId="164" fontId="10" fillId="0" borderId="28" xfId="0" applyNumberFormat="1" applyFont="1" applyFill="1" applyBorder="1" applyAlignment="1">
      <alignment vertical="center" wrapText="1"/>
    </xf>
    <xf numFmtId="164" fontId="10" fillId="0" borderId="14" xfId="0" applyNumberFormat="1" applyFont="1" applyFill="1" applyBorder="1" applyAlignment="1">
      <alignment vertical="center" wrapText="1"/>
    </xf>
    <xf numFmtId="164" fontId="10" fillId="0" borderId="28" xfId="0" applyNumberFormat="1" applyFont="1" applyFill="1" applyBorder="1" applyAlignment="1">
      <alignment horizontal="left" vertical="center" wrapText="1"/>
    </xf>
    <xf numFmtId="164" fontId="10" fillId="0" borderId="14" xfId="0" applyNumberFormat="1" applyFont="1" applyFill="1" applyBorder="1" applyAlignment="1">
      <alignment horizontal="left" vertical="center" wrapText="1"/>
    </xf>
    <xf numFmtId="164" fontId="10" fillId="0" borderId="28" xfId="0" applyNumberFormat="1" applyFont="1" applyFill="1" applyBorder="1" applyAlignment="1">
      <alignment vertical="center"/>
    </xf>
    <xf numFmtId="164" fontId="63" fillId="0" borderId="0" xfId="0" applyNumberFormat="1" applyFont="1" applyFill="1" applyBorder="1" applyAlignment="1">
      <alignment vertical="center" wrapText="1"/>
    </xf>
    <xf numFmtId="164" fontId="10" fillId="0" borderId="0" xfId="0" applyNumberFormat="1" applyFont="1" applyFill="1" applyAlignment="1">
      <alignment vertical="center" wrapText="1"/>
    </xf>
    <xf numFmtId="3" fontId="9" fillId="0" borderId="19" xfId="105" applyNumberFormat="1" applyFont="1" applyFill="1" applyBorder="1" applyAlignment="1">
      <alignment horizontal="left" vertical="center" indent="1"/>
      <protection/>
    </xf>
    <xf numFmtId="3" fontId="11" fillId="0" borderId="76" xfId="105" applyNumberFormat="1" applyFont="1" applyFill="1" applyBorder="1" applyAlignment="1">
      <alignment horizontal="left" vertical="center" indent="1"/>
      <protection/>
    </xf>
    <xf numFmtId="0" fontId="11" fillId="0" borderId="0" xfId="0" applyFont="1" applyAlignment="1">
      <alignment horizontal="right" vertical="center"/>
    </xf>
    <xf numFmtId="164" fontId="5" fillId="0" borderId="16" xfId="131" applyNumberFormat="1" applyFont="1" applyBorder="1" applyAlignment="1">
      <alignment horizontal="center" vertical="center" wrapText="1"/>
      <protection/>
    </xf>
    <xf numFmtId="3" fontId="11" fillId="0" borderId="79" xfId="105" applyNumberFormat="1" applyFont="1" applyFill="1" applyBorder="1" applyAlignment="1">
      <alignment horizontal="left" vertical="center" indent="3"/>
      <protection/>
    </xf>
    <xf numFmtId="3" fontId="11" fillId="0" borderId="20" xfId="109" applyNumberFormat="1" applyFont="1" applyFill="1" applyBorder="1" applyAlignment="1">
      <alignment horizontal="right" vertical="center" wrapText="1"/>
      <protection/>
    </xf>
    <xf numFmtId="3" fontId="11" fillId="0" borderId="10" xfId="109" applyNumberFormat="1" applyFont="1" applyFill="1" applyBorder="1" applyAlignment="1">
      <alignment horizontal="right" vertical="center" wrapText="1"/>
      <protection/>
    </xf>
    <xf numFmtId="164" fontId="5" fillId="0" borderId="11" xfId="114" applyNumberFormat="1" applyFont="1" applyFill="1" applyBorder="1" applyAlignment="1">
      <alignment horizontal="center" vertical="center"/>
      <protection/>
    </xf>
    <xf numFmtId="3" fontId="19" fillId="0" borderId="46" xfId="112" applyNumberFormat="1" applyFont="1" applyFill="1" applyBorder="1" applyAlignment="1" applyProtection="1">
      <alignment vertical="top" wrapText="1"/>
      <protection locked="0"/>
    </xf>
    <xf numFmtId="3" fontId="19" fillId="0" borderId="49" xfId="114" applyNumberFormat="1" applyFill="1" applyBorder="1" applyAlignment="1" applyProtection="1">
      <alignment vertical="center" wrapText="1"/>
      <protection locked="0"/>
    </xf>
    <xf numFmtId="49" fontId="5" fillId="0" borderId="72" xfId="121" applyNumberFormat="1" applyFont="1" applyFill="1" applyBorder="1" applyAlignment="1">
      <alignment horizontal="center" vertical="center"/>
      <protection/>
    </xf>
    <xf numFmtId="49" fontId="4" fillId="0" borderId="72" xfId="121" applyNumberFormat="1" applyFont="1" applyFill="1" applyBorder="1" applyAlignment="1">
      <alignment horizontal="center" vertical="center"/>
      <protection/>
    </xf>
    <xf numFmtId="49" fontId="4" fillId="0" borderId="37" xfId="121" applyNumberFormat="1" applyFont="1" applyFill="1" applyBorder="1" applyAlignment="1">
      <alignment horizontal="center" vertical="center"/>
      <protection/>
    </xf>
    <xf numFmtId="49" fontId="5" fillId="0" borderId="0" xfId="105" applyNumberFormat="1" applyFont="1" applyFill="1" applyAlignment="1">
      <alignment vertical="center"/>
      <protection/>
    </xf>
    <xf numFmtId="49" fontId="4" fillId="0" borderId="0" xfId="105" applyNumberFormat="1" applyFont="1" applyFill="1" applyAlignment="1">
      <alignment horizontal="center" vertical="center"/>
      <protection/>
    </xf>
    <xf numFmtId="49" fontId="5" fillId="0" borderId="0" xfId="126" applyNumberFormat="1" applyFont="1" applyBorder="1" applyAlignment="1">
      <alignment vertical="center"/>
      <protection/>
    </xf>
    <xf numFmtId="164" fontId="5" fillId="0" borderId="26" xfId="121" applyNumberFormat="1" applyFont="1" applyFill="1" applyBorder="1" applyAlignment="1">
      <alignment vertical="center"/>
      <protection/>
    </xf>
    <xf numFmtId="164" fontId="4" fillId="0" borderId="26" xfId="121" applyNumberFormat="1" applyFont="1" applyFill="1" applyBorder="1" applyAlignment="1">
      <alignment vertical="center"/>
      <protection/>
    </xf>
    <xf numFmtId="49" fontId="11" fillId="0" borderId="0" xfId="126" applyNumberFormat="1" applyFont="1">
      <alignment/>
      <protection/>
    </xf>
    <xf numFmtId="164" fontId="12" fillId="0" borderId="0" xfId="123" applyNumberFormat="1" applyFont="1" applyFill="1" applyBorder="1" applyAlignment="1">
      <alignment vertical="center"/>
      <protection/>
    </xf>
    <xf numFmtId="171" fontId="5" fillId="0" borderId="0" xfId="126" applyNumberFormat="1" applyFont="1">
      <alignment/>
      <protection/>
    </xf>
    <xf numFmtId="0" fontId="5" fillId="0" borderId="0" xfId="126" applyFont="1">
      <alignment/>
      <protection/>
    </xf>
    <xf numFmtId="1" fontId="11" fillId="0" borderId="31" xfId="105" applyNumberFormat="1" applyFont="1" applyFill="1" applyBorder="1" applyAlignment="1">
      <alignment horizontal="left" vertical="center"/>
      <protection/>
    </xf>
    <xf numFmtId="1" fontId="11" fillId="0" borderId="33" xfId="105" applyNumberFormat="1" applyFont="1" applyFill="1" applyBorder="1" applyAlignment="1">
      <alignment vertical="center"/>
      <protection/>
    </xf>
    <xf numFmtId="0" fontId="53" fillId="0" borderId="32" xfId="0" applyFont="1" applyFill="1" applyBorder="1" applyAlignment="1">
      <alignment vertical="center" wrapText="1"/>
    </xf>
    <xf numFmtId="164" fontId="18" fillId="0" borderId="36" xfId="114" applyNumberFormat="1" applyFont="1" applyFill="1" applyBorder="1" applyAlignment="1">
      <alignment vertical="center"/>
      <protection/>
    </xf>
    <xf numFmtId="164" fontId="16" fillId="0" borderId="50" xfId="114" applyNumberFormat="1" applyFont="1" applyFill="1" applyBorder="1" applyAlignment="1">
      <alignment horizontal="center" vertical="center" wrapText="1" shrinkToFit="1"/>
      <protection/>
    </xf>
    <xf numFmtId="164" fontId="19" fillId="0" borderId="20" xfId="114" applyNumberFormat="1" applyFont="1" applyFill="1" applyBorder="1" applyAlignment="1" applyProtection="1">
      <alignment horizontal="center" vertical="center"/>
      <protection locked="0"/>
    </xf>
    <xf numFmtId="164" fontId="19" fillId="0" borderId="20" xfId="114" applyNumberFormat="1" applyFill="1" applyBorder="1" applyAlignment="1" applyProtection="1">
      <alignment vertical="center"/>
      <protection locked="0"/>
    </xf>
    <xf numFmtId="164" fontId="19" fillId="0" borderId="40" xfId="114" applyNumberFormat="1" applyFill="1" applyBorder="1" applyAlignment="1">
      <alignment vertical="center"/>
      <protection/>
    </xf>
    <xf numFmtId="164" fontId="19" fillId="0" borderId="12" xfId="114" applyNumberFormat="1" applyFill="1" applyBorder="1" applyAlignment="1" applyProtection="1">
      <alignment vertical="center"/>
      <protection locked="0"/>
    </xf>
    <xf numFmtId="164" fontId="19" fillId="0" borderId="12" xfId="114" applyNumberFormat="1" applyFill="1" applyBorder="1" applyAlignment="1">
      <alignment vertical="center"/>
      <protection/>
    </xf>
    <xf numFmtId="164" fontId="19" fillId="0" borderId="10" xfId="114" applyNumberFormat="1" applyFont="1" applyFill="1" applyBorder="1" applyAlignment="1" applyProtection="1">
      <alignment vertical="center"/>
      <protection locked="0"/>
    </xf>
    <xf numFmtId="164" fontId="19" fillId="0" borderId="21" xfId="114" applyNumberFormat="1" applyFill="1" applyBorder="1" applyAlignment="1" applyProtection="1">
      <alignment vertical="center"/>
      <protection locked="0"/>
    </xf>
    <xf numFmtId="164" fontId="19" fillId="0" borderId="50" xfId="114" applyNumberFormat="1" applyFill="1" applyBorder="1" applyAlignment="1">
      <alignment vertical="center"/>
      <protection/>
    </xf>
    <xf numFmtId="164" fontId="23" fillId="0" borderId="16" xfId="114" applyNumberFormat="1" applyFont="1" applyFill="1" applyBorder="1" applyAlignment="1" applyProtection="1">
      <alignment horizontal="center" vertical="center"/>
      <protection locked="0"/>
    </xf>
    <xf numFmtId="164" fontId="23" fillId="0" borderId="16" xfId="114" applyNumberFormat="1" applyFont="1" applyFill="1" applyBorder="1" applyAlignment="1" applyProtection="1">
      <alignment vertical="center"/>
      <protection locked="0"/>
    </xf>
    <xf numFmtId="164" fontId="23" fillId="0" borderId="11" xfId="114" applyNumberFormat="1" applyFont="1" applyFill="1" applyBorder="1" applyAlignment="1" applyProtection="1">
      <alignment vertical="center"/>
      <protection locked="0"/>
    </xf>
    <xf numFmtId="164" fontId="19" fillId="0" borderId="28" xfId="114" applyNumberFormat="1" applyFont="1" applyFill="1" applyBorder="1" applyAlignment="1" applyProtection="1">
      <alignment horizontal="center" vertical="center"/>
      <protection locked="0"/>
    </xf>
    <xf numFmtId="164" fontId="19" fillId="0" borderId="28" xfId="114" applyNumberFormat="1" applyFill="1" applyBorder="1" applyAlignment="1" applyProtection="1">
      <alignment vertical="center"/>
      <protection locked="0"/>
    </xf>
    <xf numFmtId="164" fontId="19" fillId="0" borderId="29" xfId="114" applyNumberFormat="1" applyFill="1" applyBorder="1" applyAlignment="1" applyProtection="1">
      <alignment vertical="center"/>
      <protection locked="0"/>
    </xf>
    <xf numFmtId="164" fontId="19" fillId="0" borderId="14" xfId="114" applyNumberFormat="1" applyFill="1" applyBorder="1" applyAlignment="1" applyProtection="1">
      <alignment vertical="center"/>
      <protection locked="0"/>
    </xf>
    <xf numFmtId="164" fontId="19" fillId="0" borderId="14" xfId="114" applyNumberFormat="1" applyFill="1" applyBorder="1" applyAlignment="1">
      <alignment vertical="center"/>
      <protection/>
    </xf>
    <xf numFmtId="164" fontId="19" fillId="0" borderId="15" xfId="114" applyNumberFormat="1" applyFill="1" applyBorder="1" applyAlignment="1">
      <alignment vertical="center"/>
      <protection/>
    </xf>
    <xf numFmtId="164" fontId="5" fillId="0" borderId="16" xfId="114" applyNumberFormat="1" applyFont="1" applyFill="1" applyBorder="1" applyAlignment="1">
      <alignment horizontal="center" vertical="center"/>
      <protection/>
    </xf>
    <xf numFmtId="164" fontId="18" fillId="0" borderId="16" xfId="114" applyNumberFormat="1" applyFont="1" applyFill="1" applyBorder="1" applyAlignment="1">
      <alignment vertical="center"/>
      <protection/>
    </xf>
    <xf numFmtId="164" fontId="18" fillId="0" borderId="11" xfId="114" applyNumberFormat="1" applyFont="1" applyFill="1" applyBorder="1" applyAlignment="1">
      <alignment vertical="center"/>
      <protection/>
    </xf>
    <xf numFmtId="164" fontId="23" fillId="0" borderId="41" xfId="114" applyNumberFormat="1" applyFont="1" applyFill="1" applyBorder="1" applyAlignment="1">
      <alignment vertical="center"/>
      <protection/>
    </xf>
    <xf numFmtId="164" fontId="23" fillId="0" borderId="42" xfId="114" applyNumberFormat="1" applyFont="1" applyFill="1" applyBorder="1" applyAlignment="1">
      <alignment vertical="center"/>
      <protection/>
    </xf>
    <xf numFmtId="164" fontId="19" fillId="0" borderId="0" xfId="114" applyNumberFormat="1" applyFill="1" applyBorder="1" applyAlignment="1">
      <alignment horizontal="center" vertical="center"/>
      <protection/>
    </xf>
    <xf numFmtId="164" fontId="23" fillId="0" borderId="0" xfId="114" applyNumberFormat="1" applyFont="1" applyFill="1" applyBorder="1" applyAlignment="1">
      <alignment vertical="center"/>
      <protection/>
    </xf>
    <xf numFmtId="164" fontId="19" fillId="0" borderId="0" xfId="114" applyNumberFormat="1" applyFill="1" applyAlignment="1">
      <alignment horizontal="center" vertical="center"/>
      <protection/>
    </xf>
    <xf numFmtId="164" fontId="19" fillId="0" borderId="14" xfId="114" applyNumberFormat="1" applyFont="1" applyFill="1" applyBorder="1" applyAlignment="1" applyProtection="1">
      <alignment horizontal="center" vertical="center"/>
      <protection locked="0"/>
    </xf>
    <xf numFmtId="164" fontId="23" fillId="0" borderId="16" xfId="114" applyNumberFormat="1" applyFont="1" applyFill="1" applyBorder="1" applyAlignment="1">
      <alignment vertical="center"/>
      <protection/>
    </xf>
    <xf numFmtId="164" fontId="23" fillId="0" borderId="11" xfId="114" applyNumberFormat="1" applyFont="1" applyFill="1" applyBorder="1" applyAlignment="1">
      <alignment vertical="center"/>
      <protection/>
    </xf>
    <xf numFmtId="164" fontId="16" fillId="0" borderId="96" xfId="123" applyNumberFormat="1" applyFont="1" applyFill="1" applyBorder="1" applyAlignment="1">
      <alignment vertical="center"/>
      <protection/>
    </xf>
    <xf numFmtId="0" fontId="23" fillId="0" borderId="0" xfId="0" applyFont="1" applyAlignment="1">
      <alignment horizontal="center"/>
    </xf>
    <xf numFmtId="0" fontId="19" fillId="0" borderId="0" xfId="0" applyFont="1" applyAlignment="1">
      <alignment horizontal="center"/>
    </xf>
    <xf numFmtId="0" fontId="19" fillId="0" borderId="0" xfId="0" applyFont="1" applyAlignment="1">
      <alignment horizontal="justify" wrapText="1"/>
    </xf>
    <xf numFmtId="3" fontId="19" fillId="0" borderId="0" xfId="114" applyNumberFormat="1" applyFont="1" applyFill="1" applyAlignment="1">
      <alignment horizontal="right" vertical="center"/>
      <protection/>
    </xf>
    <xf numFmtId="0" fontId="5" fillId="0" borderId="0" xfId="0" applyFont="1" applyAlignment="1">
      <alignment horizontal="center"/>
    </xf>
    <xf numFmtId="3" fontId="19" fillId="0" borderId="0" xfId="114" applyNumberFormat="1" applyFont="1" applyFill="1" applyAlignment="1">
      <alignment vertical="center"/>
      <protection/>
    </xf>
    <xf numFmtId="165" fontId="5" fillId="0" borderId="10" xfId="0" applyNumberFormat="1" applyFont="1" applyFill="1" applyBorder="1" applyAlignment="1">
      <alignment vertical="center" wrapText="1"/>
    </xf>
    <xf numFmtId="165" fontId="5" fillId="0" borderId="10" xfId="0" applyNumberFormat="1" applyFont="1" applyFill="1" applyBorder="1" applyAlignment="1">
      <alignment vertical="center"/>
    </xf>
    <xf numFmtId="165" fontId="4" fillId="0" borderId="0" xfId="0" applyNumberFormat="1" applyFont="1" applyFill="1" applyAlignment="1">
      <alignment horizontal="center" vertical="center"/>
    </xf>
    <xf numFmtId="165" fontId="4" fillId="0" borderId="0" xfId="0" applyNumberFormat="1" applyFont="1" applyFill="1" applyAlignment="1">
      <alignment horizontal="center" vertical="center" wrapText="1"/>
    </xf>
    <xf numFmtId="165" fontId="5" fillId="0" borderId="20" xfId="0" applyNumberFormat="1" applyFont="1" applyFill="1" applyBorder="1" applyAlignment="1">
      <alignment vertical="center"/>
    </xf>
    <xf numFmtId="165" fontId="5" fillId="0" borderId="21" xfId="0" applyNumberFormat="1" applyFont="1" applyFill="1" applyBorder="1" applyAlignment="1">
      <alignment vertical="center" wrapText="1"/>
    </xf>
    <xf numFmtId="165" fontId="5" fillId="0" borderId="21" xfId="0" applyNumberFormat="1" applyFont="1" applyFill="1" applyBorder="1" applyAlignment="1">
      <alignment vertical="center"/>
    </xf>
    <xf numFmtId="165" fontId="5" fillId="0" borderId="14" xfId="0" applyNumberFormat="1" applyFont="1" applyFill="1" applyBorder="1" applyAlignment="1">
      <alignment vertical="center"/>
    </xf>
    <xf numFmtId="165" fontId="5" fillId="0" borderId="28" xfId="0" applyNumberFormat="1" applyFont="1" applyFill="1" applyBorder="1" applyAlignment="1">
      <alignment vertical="center"/>
    </xf>
    <xf numFmtId="165" fontId="5" fillId="0" borderId="28" xfId="0" applyNumberFormat="1" applyFont="1" applyFill="1" applyBorder="1" applyAlignment="1">
      <alignment horizontal="right" vertical="center" wrapText="1"/>
    </xf>
    <xf numFmtId="165" fontId="5" fillId="0" borderId="10" xfId="0" applyNumberFormat="1" applyFont="1" applyFill="1" applyBorder="1" applyAlignment="1">
      <alignment horizontal="right" vertical="center" wrapText="1"/>
    </xf>
    <xf numFmtId="165" fontId="5" fillId="0" borderId="14" xfId="0" applyNumberFormat="1" applyFont="1" applyFill="1" applyBorder="1" applyAlignment="1">
      <alignment vertical="center" wrapText="1"/>
    </xf>
    <xf numFmtId="165" fontId="58" fillId="0" borderId="28" xfId="0" applyNumberFormat="1" applyFont="1" applyFill="1" applyBorder="1" applyAlignment="1">
      <alignment vertical="center" wrapText="1"/>
    </xf>
    <xf numFmtId="165" fontId="58" fillId="0" borderId="14" xfId="0" applyNumberFormat="1" applyFont="1" applyFill="1" applyBorder="1" applyAlignment="1">
      <alignment vertical="center" wrapText="1"/>
    </xf>
    <xf numFmtId="165" fontId="5" fillId="0" borderId="14" xfId="0" applyNumberFormat="1" applyFont="1" applyFill="1" applyBorder="1" applyAlignment="1">
      <alignment horizontal="right" vertical="center" wrapText="1"/>
    </xf>
    <xf numFmtId="165" fontId="38" fillId="0" borderId="0" xfId="0" applyNumberFormat="1" applyFont="1" applyFill="1" applyBorder="1" applyAlignment="1">
      <alignment vertical="center" wrapText="1"/>
    </xf>
    <xf numFmtId="164" fontId="10" fillId="0" borderId="41" xfId="114" applyNumberFormat="1" applyFont="1" applyFill="1" applyBorder="1" applyAlignment="1">
      <alignment horizontal="center" vertical="center"/>
      <protection/>
    </xf>
    <xf numFmtId="49" fontId="32" fillId="0" borderId="79" xfId="0" applyNumberFormat="1" applyFont="1" applyFill="1" applyBorder="1" applyAlignment="1">
      <alignment horizontal="left" vertical="center" indent="2"/>
    </xf>
    <xf numFmtId="3" fontId="22" fillId="0" borderId="79" xfId="105" applyNumberFormat="1" applyFont="1" applyFill="1" applyBorder="1" applyAlignment="1">
      <alignment horizontal="left" vertical="center" indent="5"/>
      <protection/>
    </xf>
    <xf numFmtId="3" fontId="22" fillId="0" borderId="10" xfId="0" applyNumberFormat="1" applyFont="1" applyFill="1" applyBorder="1" applyAlignment="1">
      <alignment horizontal="right" vertical="center" wrapText="1" indent="1"/>
    </xf>
    <xf numFmtId="1" fontId="11" fillId="0" borderId="79" xfId="105" applyNumberFormat="1" applyFont="1" applyFill="1" applyBorder="1" applyAlignment="1">
      <alignment vertical="center"/>
      <protection/>
    </xf>
    <xf numFmtId="164" fontId="63" fillId="0" borderId="21" xfId="0" applyNumberFormat="1" applyFont="1" applyFill="1" applyBorder="1" applyAlignment="1">
      <alignment horizontal="center" vertical="center" wrapText="1"/>
    </xf>
    <xf numFmtId="164" fontId="63" fillId="0" borderId="10" xfId="0" applyNumberFormat="1" applyFont="1" applyFill="1" applyBorder="1" applyAlignment="1">
      <alignment horizontal="center" vertical="center" wrapText="1"/>
    </xf>
    <xf numFmtId="164" fontId="18" fillId="25" borderId="11" xfId="103" applyNumberFormat="1" applyFont="1" applyFill="1" applyBorder="1" applyAlignment="1">
      <alignment vertical="center"/>
      <protection/>
    </xf>
    <xf numFmtId="164" fontId="4" fillId="0" borderId="0" xfId="0" applyNumberFormat="1" applyFont="1" applyFill="1" applyAlignment="1">
      <alignment horizontal="center" vertical="center"/>
    </xf>
    <xf numFmtId="164" fontId="4" fillId="0" borderId="46" xfId="0" applyNumberFormat="1" applyFont="1" applyFill="1" applyBorder="1" applyAlignment="1">
      <alignment horizontal="center" vertical="center" wrapText="1"/>
    </xf>
    <xf numFmtId="164" fontId="4" fillId="0" borderId="13" xfId="0" applyNumberFormat="1" applyFont="1" applyFill="1" applyBorder="1" applyAlignment="1">
      <alignment horizontal="center" vertical="center" wrapText="1"/>
    </xf>
    <xf numFmtId="164" fontId="4" fillId="0" borderId="49" xfId="0" applyNumberFormat="1" applyFont="1" applyFill="1" applyBorder="1" applyAlignment="1">
      <alignment horizontal="center" vertical="center" wrapText="1"/>
    </xf>
    <xf numFmtId="164" fontId="63" fillId="0" borderId="20" xfId="0" applyNumberFormat="1" applyFont="1" applyFill="1" applyBorder="1" applyAlignment="1">
      <alignment horizontal="center" vertical="center" wrapText="1"/>
    </xf>
    <xf numFmtId="164" fontId="38" fillId="0" borderId="12" xfId="0" applyNumberFormat="1" applyFont="1" applyFill="1" applyBorder="1" applyAlignment="1">
      <alignment vertical="center" wrapText="1"/>
    </xf>
    <xf numFmtId="164" fontId="38" fillId="0" borderId="50" xfId="0" applyNumberFormat="1" applyFont="1" applyFill="1" applyBorder="1" applyAlignment="1">
      <alignment vertical="center" wrapText="1"/>
    </xf>
    <xf numFmtId="164" fontId="4" fillId="0" borderId="21" xfId="0" applyNumberFormat="1" applyFont="1" applyFill="1" applyBorder="1" applyAlignment="1">
      <alignment horizontal="center" vertical="center" wrapText="1"/>
    </xf>
    <xf numFmtId="164" fontId="4" fillId="0" borderId="12" xfId="0" applyNumberFormat="1" applyFont="1" applyFill="1" applyBorder="1" applyAlignment="1">
      <alignment horizontal="center" vertical="center" wrapText="1"/>
    </xf>
    <xf numFmtId="0" fontId="4" fillId="0" borderId="16" xfId="0" applyFont="1" applyFill="1" applyBorder="1" applyAlignment="1">
      <alignment horizontal="left" vertical="center" wrapText="1"/>
    </xf>
    <xf numFmtId="164" fontId="4" fillId="0" borderId="25" xfId="128" applyNumberFormat="1" applyFont="1" applyFill="1" applyBorder="1" applyAlignment="1">
      <alignment horizontal="left" vertical="center"/>
      <protection/>
    </xf>
    <xf numFmtId="164" fontId="4" fillId="0" borderId="16" xfId="128" applyNumberFormat="1" applyFont="1" applyFill="1" applyBorder="1" applyAlignment="1">
      <alignment horizontal="left" vertical="center"/>
      <protection/>
    </xf>
    <xf numFmtId="164" fontId="4" fillId="0" borderId="46" xfId="0" applyNumberFormat="1" applyFont="1" applyFill="1" applyBorder="1" applyAlignment="1">
      <alignment horizontal="left" vertical="center"/>
    </xf>
    <xf numFmtId="164" fontId="4" fillId="0" borderId="20" xfId="0" applyNumberFormat="1" applyFont="1" applyFill="1" applyBorder="1" applyAlignment="1">
      <alignment horizontal="left" vertical="center"/>
    </xf>
    <xf numFmtId="164" fontId="4" fillId="0" borderId="10" xfId="0" applyNumberFormat="1" applyFont="1" applyFill="1" applyBorder="1" applyAlignment="1">
      <alignment horizontal="center" vertical="center"/>
    </xf>
    <xf numFmtId="164" fontId="38" fillId="0" borderId="10" xfId="0" applyNumberFormat="1" applyFont="1" applyFill="1" applyBorder="1" applyAlignment="1">
      <alignment horizontal="center" vertical="center"/>
    </xf>
    <xf numFmtId="164" fontId="38" fillId="0" borderId="21" xfId="0" applyNumberFormat="1" applyFont="1" applyFill="1" applyBorder="1" applyAlignment="1">
      <alignment horizontal="center" vertical="center"/>
    </xf>
    <xf numFmtId="164" fontId="4" fillId="0" borderId="10" xfId="0" applyNumberFormat="1" applyFont="1" applyFill="1" applyBorder="1" applyAlignment="1">
      <alignment horizontal="center" vertical="center" wrapText="1"/>
    </xf>
    <xf numFmtId="0" fontId="4" fillId="0" borderId="25" xfId="0" applyFont="1" applyFill="1" applyBorder="1" applyAlignment="1">
      <alignment horizontal="left" vertical="center" wrapText="1"/>
    </xf>
    <xf numFmtId="164" fontId="4" fillId="0" borderId="25" xfId="0" applyNumberFormat="1" applyFont="1" applyFill="1" applyBorder="1" applyAlignment="1">
      <alignment horizontal="left" vertical="center"/>
    </xf>
    <xf numFmtId="164" fontId="4" fillId="0" borderId="16" xfId="0" applyNumberFormat="1" applyFont="1" applyFill="1" applyBorder="1" applyAlignment="1">
      <alignment horizontal="left" vertical="center"/>
    </xf>
    <xf numFmtId="0" fontId="0" fillId="0" borderId="16" xfId="0" applyFont="1" applyBorder="1" applyAlignment="1">
      <alignment horizontal="left" vertical="center"/>
    </xf>
    <xf numFmtId="164" fontId="65" fillId="0" borderId="41" xfId="0" applyNumberFormat="1" applyFont="1" applyFill="1" applyBorder="1" applyAlignment="1">
      <alignment vertical="center" wrapText="1"/>
    </xf>
    <xf numFmtId="164" fontId="65" fillId="0" borderId="41" xfId="0" applyNumberFormat="1" applyFont="1" applyFill="1" applyBorder="1" applyAlignment="1">
      <alignment vertical="center" wrapText="1"/>
    </xf>
    <xf numFmtId="164" fontId="33" fillId="0" borderId="37" xfId="0" applyNumberFormat="1" applyFont="1" applyFill="1" applyBorder="1" applyAlignment="1">
      <alignment vertical="center" wrapText="1"/>
    </xf>
    <xf numFmtId="164" fontId="33" fillId="0" borderId="41" xfId="0" applyNumberFormat="1" applyFont="1" applyFill="1" applyBorder="1" applyAlignment="1">
      <alignment vertical="center" wrapText="1"/>
    </xf>
    <xf numFmtId="3" fontId="5" fillId="0" borderId="97" xfId="0" applyNumberFormat="1" applyFont="1" applyFill="1" applyBorder="1" applyAlignment="1">
      <alignment horizontal="center" vertical="center"/>
    </xf>
    <xf numFmtId="3" fontId="5" fillId="0" borderId="85" xfId="0" applyNumberFormat="1" applyFont="1" applyFill="1" applyBorder="1" applyAlignment="1">
      <alignment horizontal="center" vertical="center"/>
    </xf>
    <xf numFmtId="3" fontId="5" fillId="0" borderId="98" xfId="0" applyNumberFormat="1" applyFont="1" applyFill="1" applyBorder="1" applyAlignment="1">
      <alignment horizontal="center" vertical="center"/>
    </xf>
    <xf numFmtId="3" fontId="5" fillId="0" borderId="84" xfId="0" applyNumberFormat="1" applyFont="1" applyFill="1" applyBorder="1" applyAlignment="1">
      <alignment horizontal="left" vertical="center"/>
    </xf>
    <xf numFmtId="3" fontId="5" fillId="0" borderId="99" xfId="0" applyNumberFormat="1" applyFont="1" applyFill="1" applyBorder="1" applyAlignment="1">
      <alignment horizontal="left" vertical="center"/>
    </xf>
    <xf numFmtId="3" fontId="5" fillId="0" borderId="51" xfId="0" applyNumberFormat="1" applyFont="1" applyFill="1" applyBorder="1" applyAlignment="1">
      <alignment horizontal="left" vertical="center"/>
    </xf>
    <xf numFmtId="3" fontId="5" fillId="0" borderId="100" xfId="0" applyNumberFormat="1" applyFont="1" applyFill="1" applyBorder="1" applyAlignment="1">
      <alignment horizontal="left" vertical="center"/>
    </xf>
    <xf numFmtId="3" fontId="5" fillId="0" borderId="31" xfId="0" applyNumberFormat="1" applyFont="1" applyFill="1" applyBorder="1" applyAlignment="1">
      <alignment horizontal="left" vertical="center"/>
    </xf>
    <xf numFmtId="3" fontId="4" fillId="0" borderId="50" xfId="0" applyNumberFormat="1" applyFont="1" applyFill="1" applyBorder="1" applyAlignment="1">
      <alignment horizontal="center" vertical="center" wrapText="1"/>
    </xf>
    <xf numFmtId="3" fontId="4" fillId="0" borderId="23" xfId="0" applyNumberFormat="1" applyFont="1" applyFill="1" applyBorder="1" applyAlignment="1">
      <alignment horizontal="left" vertical="center"/>
    </xf>
    <xf numFmtId="3" fontId="4" fillId="0" borderId="22" xfId="0" applyNumberFormat="1" applyFont="1" applyFill="1" applyBorder="1" applyAlignment="1">
      <alignment horizontal="left" vertical="center"/>
    </xf>
    <xf numFmtId="3" fontId="4" fillId="0" borderId="32" xfId="0" applyNumberFormat="1" applyFont="1" applyFill="1" applyBorder="1" applyAlignment="1">
      <alignment horizontal="left" vertical="center"/>
    </xf>
    <xf numFmtId="3" fontId="5" fillId="0" borderId="83" xfId="0" applyNumberFormat="1" applyFont="1" applyFill="1" applyBorder="1" applyAlignment="1">
      <alignment horizontal="left" vertical="center"/>
    </xf>
    <xf numFmtId="3" fontId="5" fillId="0" borderId="97" xfId="0" applyNumberFormat="1" applyFont="1" applyFill="1" applyBorder="1" applyAlignment="1">
      <alignment horizontal="left" vertical="center"/>
    </xf>
    <xf numFmtId="3" fontId="5" fillId="0" borderId="101" xfId="0" applyNumberFormat="1" applyFont="1" applyFill="1" applyBorder="1" applyAlignment="1">
      <alignment horizontal="left" vertical="center"/>
    </xf>
    <xf numFmtId="3" fontId="5" fillId="0" borderId="80" xfId="0" applyNumberFormat="1" applyFont="1" applyFill="1" applyBorder="1" applyAlignment="1">
      <alignment horizontal="left" vertical="center"/>
    </xf>
    <xf numFmtId="3" fontId="64" fillId="0" borderId="20" xfId="0" applyNumberFormat="1" applyFont="1" applyFill="1" applyBorder="1" applyAlignment="1">
      <alignment horizontal="center" vertical="center" wrapText="1"/>
    </xf>
    <xf numFmtId="3" fontId="64" fillId="0" borderId="10" xfId="0" applyNumberFormat="1" applyFont="1" applyFill="1" applyBorder="1" applyAlignment="1">
      <alignment horizontal="center" vertical="center" wrapText="1"/>
    </xf>
    <xf numFmtId="3" fontId="64" fillId="0" borderId="21" xfId="0" applyNumberFormat="1" applyFont="1" applyFill="1" applyBorder="1" applyAlignment="1">
      <alignment horizontal="center" vertical="center" wrapText="1"/>
    </xf>
    <xf numFmtId="3" fontId="4" fillId="0" borderId="20" xfId="0" applyNumberFormat="1" applyFont="1" applyFill="1" applyBorder="1" applyAlignment="1">
      <alignment horizontal="center" vertical="center" wrapText="1"/>
    </xf>
    <xf numFmtId="3" fontId="4" fillId="0" borderId="4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3" fontId="4" fillId="0" borderId="21" xfId="0" applyNumberFormat="1" applyFont="1" applyFill="1" applyBorder="1" applyAlignment="1">
      <alignment horizontal="center" vertical="center" wrapText="1"/>
    </xf>
    <xf numFmtId="3" fontId="4" fillId="0" borderId="12" xfId="0" applyNumberFormat="1" applyFont="1" applyFill="1" applyBorder="1" applyAlignment="1">
      <alignment horizontal="center" vertical="center" wrapText="1"/>
    </xf>
    <xf numFmtId="3" fontId="4" fillId="0" borderId="40" xfId="0" applyNumberFormat="1" applyFont="1" applyFill="1" applyBorder="1" applyAlignment="1">
      <alignment horizontal="left" vertical="center"/>
    </xf>
    <xf numFmtId="3" fontId="4" fillId="0" borderId="0" xfId="0" applyNumberFormat="1" applyFont="1" applyFill="1" applyAlignment="1">
      <alignment horizontal="center" vertical="center"/>
    </xf>
    <xf numFmtId="3" fontId="4" fillId="0" borderId="46" xfId="0" applyNumberFormat="1" applyFont="1" applyFill="1" applyBorder="1" applyAlignment="1">
      <alignment horizontal="center" vertical="center" wrapText="1"/>
    </xf>
    <xf numFmtId="3" fontId="4" fillId="0" borderId="13" xfId="0" applyNumberFormat="1" applyFont="1" applyFill="1" applyBorder="1" applyAlignment="1">
      <alignment horizontal="center" vertical="center" wrapText="1"/>
    </xf>
    <xf numFmtId="3" fontId="4" fillId="0" borderId="49" xfId="0" applyNumberFormat="1" applyFont="1" applyFill="1" applyBorder="1" applyAlignment="1">
      <alignment horizontal="center" vertical="center" wrapText="1"/>
    </xf>
    <xf numFmtId="0" fontId="11" fillId="0" borderId="0" xfId="0" applyFont="1" applyFill="1" applyAlignment="1">
      <alignment horizontal="right"/>
    </xf>
    <xf numFmtId="3" fontId="9" fillId="0" borderId="40" xfId="105" applyNumberFormat="1" applyFont="1" applyFill="1" applyBorder="1" applyAlignment="1">
      <alignment horizontal="center" vertical="center" wrapText="1" shrinkToFit="1"/>
      <protection/>
    </xf>
    <xf numFmtId="3" fontId="9" fillId="0" borderId="12" xfId="105" applyNumberFormat="1" applyFont="1" applyFill="1" applyBorder="1" applyAlignment="1">
      <alignment horizontal="center" vertical="center" wrapText="1" shrinkToFit="1"/>
      <protection/>
    </xf>
    <xf numFmtId="3" fontId="9" fillId="0" borderId="50" xfId="105" applyNumberFormat="1" applyFont="1" applyFill="1" applyBorder="1" applyAlignment="1">
      <alignment horizontal="center" vertical="center" wrapText="1" shrinkToFit="1"/>
      <protection/>
    </xf>
    <xf numFmtId="3" fontId="9" fillId="0" borderId="0" xfId="105" applyNumberFormat="1" applyFont="1" applyFill="1" applyAlignment="1">
      <alignment horizontal="center" vertical="center"/>
      <protection/>
    </xf>
    <xf numFmtId="3" fontId="9" fillId="0" borderId="83" xfId="105" applyNumberFormat="1" applyFont="1" applyFill="1" applyBorder="1" applyAlignment="1">
      <alignment horizontal="center" vertical="center"/>
      <protection/>
    </xf>
    <xf numFmtId="3" fontId="9" fillId="0" borderId="80" xfId="105" applyNumberFormat="1" applyFont="1" applyFill="1" applyBorder="1" applyAlignment="1">
      <alignment horizontal="center" vertical="center"/>
      <protection/>
    </xf>
    <xf numFmtId="3" fontId="9" fillId="0" borderId="84" xfId="105" applyNumberFormat="1" applyFont="1" applyFill="1" applyBorder="1" applyAlignment="1">
      <alignment horizontal="center" vertical="center"/>
      <protection/>
    </xf>
    <xf numFmtId="3" fontId="5" fillId="0" borderId="79" xfId="0" applyNumberFormat="1" applyFont="1" applyFill="1" applyBorder="1" applyAlignment="1">
      <alignment horizontal="center" vertical="center"/>
    </xf>
    <xf numFmtId="3" fontId="5" fillId="0" borderId="100" xfId="0" applyNumberFormat="1" applyFont="1" applyFill="1" applyBorder="1" applyAlignment="1">
      <alignment horizontal="center" vertical="center"/>
    </xf>
    <xf numFmtId="3" fontId="5" fillId="0" borderId="86" xfId="0" applyNumberFormat="1" applyFont="1" applyFill="1" applyBorder="1" applyAlignment="1">
      <alignment horizontal="center" vertical="center"/>
    </xf>
    <xf numFmtId="3" fontId="66" fillId="0" borderId="80" xfId="0" applyNumberFormat="1" applyFont="1" applyFill="1" applyBorder="1" applyAlignment="1">
      <alignment horizontal="left" vertical="center"/>
    </xf>
    <xf numFmtId="3" fontId="66" fillId="0" borderId="100" xfId="0" applyNumberFormat="1" applyFont="1" applyFill="1" applyBorder="1" applyAlignment="1">
      <alignment horizontal="left" vertical="center"/>
    </xf>
    <xf numFmtId="3" fontId="66" fillId="0" borderId="31" xfId="0" applyNumberFormat="1" applyFont="1" applyFill="1" applyBorder="1" applyAlignment="1">
      <alignment horizontal="left" vertical="center"/>
    </xf>
    <xf numFmtId="3" fontId="4" fillId="0" borderId="46" xfId="0" applyNumberFormat="1" applyFont="1" applyFill="1" applyBorder="1" applyAlignment="1">
      <alignment horizontal="left" vertical="center"/>
    </xf>
    <xf numFmtId="3" fontId="4" fillId="0" borderId="20" xfId="0" applyNumberFormat="1" applyFont="1" applyFill="1" applyBorder="1" applyAlignment="1">
      <alignment horizontal="left" vertical="center"/>
    </xf>
    <xf numFmtId="164" fontId="4" fillId="0" borderId="48" xfId="0" applyNumberFormat="1" applyFont="1" applyFill="1" applyBorder="1" applyAlignment="1">
      <alignment horizontal="center" vertical="center" wrapText="1"/>
    </xf>
    <xf numFmtId="164" fontId="4" fillId="0" borderId="30" xfId="0" applyNumberFormat="1" applyFont="1" applyFill="1" applyBorder="1" applyAlignment="1">
      <alignment horizontal="center" vertical="center" wrapText="1"/>
    </xf>
    <xf numFmtId="164" fontId="4" fillId="0" borderId="41" xfId="0" applyNumberFormat="1" applyFont="1" applyFill="1" applyBorder="1" applyAlignment="1">
      <alignment horizontal="center" vertical="center" wrapText="1"/>
    </xf>
    <xf numFmtId="164" fontId="63" fillId="0" borderId="20" xfId="0" applyNumberFormat="1" applyFont="1" applyFill="1" applyBorder="1" applyAlignment="1">
      <alignment horizontal="center" vertical="center"/>
    </xf>
    <xf numFmtId="164" fontId="4" fillId="0" borderId="20" xfId="0" applyNumberFormat="1" applyFont="1" applyFill="1" applyBorder="1" applyAlignment="1">
      <alignment horizontal="center" vertical="center"/>
    </xf>
    <xf numFmtId="164" fontId="4" fillId="0" borderId="40" xfId="0" applyNumberFormat="1" applyFont="1" applyFill="1" applyBorder="1" applyAlignment="1">
      <alignment horizontal="center" vertical="center"/>
    </xf>
    <xf numFmtId="164" fontId="63" fillId="0" borderId="10" xfId="128" applyNumberFormat="1" applyFont="1" applyFill="1" applyBorder="1" applyAlignment="1">
      <alignment horizontal="center" vertical="center" wrapText="1"/>
      <protection/>
    </xf>
    <xf numFmtId="164" fontId="38" fillId="0" borderId="10" xfId="0" applyNumberFormat="1" applyFont="1" applyFill="1" applyBorder="1" applyAlignment="1">
      <alignment horizontal="center" vertical="center" wrapText="1"/>
    </xf>
    <xf numFmtId="164" fontId="38" fillId="0" borderId="21" xfId="0" applyNumberFormat="1" applyFont="1" applyFill="1" applyBorder="1" applyAlignment="1">
      <alignment horizontal="center" vertical="center" wrapText="1"/>
    </xf>
    <xf numFmtId="164" fontId="38" fillId="0" borderId="10" xfId="0" applyNumberFormat="1" applyFont="1" applyFill="1" applyBorder="1" applyAlignment="1">
      <alignment vertical="center" wrapText="1"/>
    </xf>
    <xf numFmtId="164" fontId="38" fillId="0" borderId="21" xfId="0" applyNumberFormat="1" applyFont="1" applyFill="1" applyBorder="1" applyAlignment="1">
      <alignment vertical="center" wrapText="1"/>
    </xf>
    <xf numFmtId="164" fontId="4" fillId="0" borderId="0" xfId="0" applyNumberFormat="1" applyFont="1" applyFill="1" applyAlignment="1">
      <alignment horizontal="center" vertical="center" wrapText="1"/>
    </xf>
    <xf numFmtId="165" fontId="4" fillId="0" borderId="10" xfId="0" applyNumberFormat="1" applyFont="1" applyFill="1" applyBorder="1" applyAlignment="1">
      <alignment horizontal="center" vertical="center" wrapText="1"/>
    </xf>
    <xf numFmtId="165" fontId="38" fillId="0" borderId="10" xfId="0" applyNumberFormat="1" applyFont="1" applyFill="1" applyBorder="1" applyAlignment="1">
      <alignment horizontal="center" vertical="center" wrapText="1"/>
    </xf>
    <xf numFmtId="165" fontId="38" fillId="0" borderId="21" xfId="0" applyNumberFormat="1" applyFont="1" applyFill="1" applyBorder="1" applyAlignment="1">
      <alignment horizontal="center" vertical="center" wrapText="1"/>
    </xf>
    <xf numFmtId="164" fontId="9" fillId="0" borderId="23" xfId="131" applyNumberFormat="1" applyFont="1" applyBorder="1" applyAlignment="1">
      <alignment horizontal="left" vertical="center" wrapText="1"/>
      <protection/>
    </xf>
    <xf numFmtId="164" fontId="9" fillId="0" borderId="22" xfId="131" applyNumberFormat="1" applyFont="1" applyBorder="1" applyAlignment="1">
      <alignment horizontal="left" vertical="center" wrapText="1"/>
      <protection/>
    </xf>
    <xf numFmtId="164" fontId="9" fillId="0" borderId="32" xfId="131" applyNumberFormat="1" applyFont="1" applyBorder="1" applyAlignment="1">
      <alignment horizontal="left" vertical="center" wrapText="1"/>
      <protection/>
    </xf>
    <xf numFmtId="164" fontId="9" fillId="0" borderId="0" xfId="131" applyNumberFormat="1" applyFont="1" applyAlignment="1">
      <alignment horizontal="center" vertical="center" wrapText="1"/>
      <protection/>
    </xf>
    <xf numFmtId="164" fontId="9" fillId="0" borderId="20" xfId="131" applyNumberFormat="1" applyFont="1" applyFill="1" applyBorder="1" applyAlignment="1">
      <alignment horizontal="center" vertical="center"/>
      <protection/>
    </xf>
    <xf numFmtId="164" fontId="4" fillId="0" borderId="48" xfId="131" applyNumberFormat="1" applyFont="1" applyFill="1" applyBorder="1" applyAlignment="1">
      <alignment horizontal="center" vertical="center" wrapText="1"/>
      <protection/>
    </xf>
    <xf numFmtId="164" fontId="4" fillId="0" borderId="30" xfId="131" applyNumberFormat="1" applyFont="1" applyFill="1" applyBorder="1" applyAlignment="1">
      <alignment horizontal="center" vertical="center" wrapText="1"/>
      <protection/>
    </xf>
    <xf numFmtId="164" fontId="4" fillId="0" borderId="41" xfId="131" applyNumberFormat="1" applyFont="1" applyFill="1" applyBorder="1" applyAlignment="1">
      <alignment horizontal="center" vertical="center" wrapText="1"/>
      <protection/>
    </xf>
    <xf numFmtId="164" fontId="9" fillId="0" borderId="40" xfId="131" applyNumberFormat="1" applyFont="1" applyFill="1" applyBorder="1" applyAlignment="1">
      <alignment horizontal="center" vertical="center"/>
      <protection/>
    </xf>
    <xf numFmtId="164" fontId="20" fillId="0" borderId="10" xfId="128" applyNumberFormat="1" applyFont="1" applyFill="1" applyBorder="1" applyAlignment="1">
      <alignment horizontal="center" vertical="center" wrapText="1"/>
      <protection/>
    </xf>
    <xf numFmtId="164" fontId="25" fillId="0" borderId="10" xfId="131" applyNumberFormat="1" applyFont="1" applyBorder="1" applyAlignment="1">
      <alignment horizontal="center" vertical="center" wrapText="1"/>
      <protection/>
    </xf>
    <xf numFmtId="164" fontId="25" fillId="0" borderId="21" xfId="131" applyNumberFormat="1" applyFont="1" applyBorder="1" applyAlignment="1">
      <alignment horizontal="center" vertical="center" wrapText="1"/>
      <protection/>
    </xf>
    <xf numFmtId="164" fontId="9" fillId="0" borderId="10" xfId="131" applyNumberFormat="1" applyFont="1" applyFill="1" applyBorder="1" applyAlignment="1">
      <alignment horizontal="center" vertical="center"/>
      <protection/>
    </xf>
    <xf numFmtId="164" fontId="25" fillId="0" borderId="10" xfId="131" applyNumberFormat="1" applyFont="1" applyBorder="1" applyAlignment="1">
      <alignment horizontal="center" vertical="center"/>
      <protection/>
    </xf>
    <xf numFmtId="164" fontId="25" fillId="0" borderId="21" xfId="131" applyNumberFormat="1" applyFont="1" applyBorder="1" applyAlignment="1">
      <alignment horizontal="center" vertical="center"/>
      <protection/>
    </xf>
    <xf numFmtId="164" fontId="9" fillId="0" borderId="12" xfId="131" applyNumberFormat="1" applyFont="1" applyFill="1" applyBorder="1" applyAlignment="1">
      <alignment horizontal="center" vertical="center" wrapText="1"/>
      <protection/>
    </xf>
    <xf numFmtId="164" fontId="25" fillId="0" borderId="12" xfId="131" applyNumberFormat="1" applyFont="1" applyBorder="1" applyAlignment="1">
      <alignment vertical="center" wrapText="1"/>
      <protection/>
    </xf>
    <xf numFmtId="164" fontId="25" fillId="0" borderId="50" xfId="131" applyNumberFormat="1" applyFont="1" applyBorder="1" applyAlignment="1">
      <alignment vertical="center" wrapText="1"/>
      <protection/>
    </xf>
    <xf numFmtId="164" fontId="25" fillId="0" borderId="10" xfId="131" applyNumberFormat="1" applyFont="1" applyBorder="1" applyAlignment="1">
      <alignment vertical="center" wrapText="1"/>
      <protection/>
    </xf>
    <xf numFmtId="164" fontId="25" fillId="0" borderId="21" xfId="131" applyNumberFormat="1" applyFont="1" applyBorder="1" applyAlignment="1">
      <alignment vertical="center" wrapText="1"/>
      <protection/>
    </xf>
    <xf numFmtId="164" fontId="9" fillId="0" borderId="46" xfId="131" applyNumberFormat="1" applyFont="1" applyBorder="1" applyAlignment="1">
      <alignment horizontal="center" vertical="center" wrapText="1"/>
      <protection/>
    </xf>
    <xf numFmtId="164" fontId="9" fillId="0" borderId="13" xfId="131" applyNumberFormat="1" applyFont="1" applyBorder="1" applyAlignment="1">
      <alignment horizontal="center" vertical="center" wrapText="1"/>
      <protection/>
    </xf>
    <xf numFmtId="164" fontId="9" fillId="0" borderId="49" xfId="131" applyNumberFormat="1" applyFont="1" applyBorder="1" applyAlignment="1">
      <alignment horizontal="center" vertical="center" wrapText="1"/>
      <protection/>
    </xf>
    <xf numFmtId="164" fontId="20" fillId="0" borderId="23" xfId="131" applyNumberFormat="1" applyFont="1" applyFill="1" applyBorder="1" applyAlignment="1">
      <alignment horizontal="left" vertical="center" wrapText="1"/>
      <protection/>
    </xf>
    <xf numFmtId="164" fontId="20" fillId="0" borderId="22" xfId="131" applyNumberFormat="1" applyFont="1" applyFill="1" applyBorder="1" applyAlignment="1">
      <alignment horizontal="left" vertical="center" wrapText="1"/>
      <protection/>
    </xf>
    <xf numFmtId="164" fontId="20" fillId="0" borderId="32" xfId="131" applyNumberFormat="1" applyFont="1" applyFill="1" applyBorder="1" applyAlignment="1">
      <alignment horizontal="left" vertical="center" wrapText="1"/>
      <protection/>
    </xf>
    <xf numFmtId="164" fontId="9" fillId="0" borderId="20" xfId="131" applyNumberFormat="1" applyFont="1" applyBorder="1" applyAlignment="1">
      <alignment horizontal="center" vertical="center" wrapText="1"/>
      <protection/>
    </xf>
    <xf numFmtId="164" fontId="9" fillId="0" borderId="10" xfId="131" applyNumberFormat="1" applyFont="1" applyBorder="1" applyAlignment="1">
      <alignment horizontal="center" vertical="center" wrapText="1"/>
      <protection/>
    </xf>
    <xf numFmtId="164" fontId="9" fillId="0" borderId="21" xfId="131" applyNumberFormat="1" applyFont="1" applyBorder="1" applyAlignment="1">
      <alignment horizontal="center" vertical="center" wrapText="1"/>
      <protection/>
    </xf>
    <xf numFmtId="0" fontId="53" fillId="0" borderId="23" xfId="0" applyFont="1" applyFill="1" applyBorder="1" applyAlignment="1">
      <alignment horizontal="left" vertical="center" wrapText="1" indent="4"/>
    </xf>
    <xf numFmtId="0" fontId="53" fillId="0" borderId="32" xfId="0" applyFont="1" applyFill="1" applyBorder="1" applyAlignment="1">
      <alignment horizontal="left" vertical="center" wrapText="1" indent="4"/>
    </xf>
    <xf numFmtId="0" fontId="9" fillId="0" borderId="23" xfId="0" applyFont="1" applyBorder="1" applyAlignment="1">
      <alignment horizontal="left" vertical="center" wrapText="1" indent="4"/>
    </xf>
    <xf numFmtId="0" fontId="9" fillId="0" borderId="32" xfId="0" applyFont="1" applyBorder="1" applyAlignment="1">
      <alignment horizontal="left" vertical="center" wrapText="1" indent="4"/>
    </xf>
    <xf numFmtId="1" fontId="11" fillId="0" borderId="102" xfId="105" applyNumberFormat="1" applyFont="1" applyFill="1" applyBorder="1" applyAlignment="1">
      <alignment horizontal="left" vertical="center"/>
      <protection/>
    </xf>
    <xf numFmtId="1" fontId="11" fillId="0" borderId="103" xfId="105" applyNumberFormat="1" applyFont="1" applyFill="1" applyBorder="1" applyAlignment="1">
      <alignment horizontal="left" vertical="center"/>
      <protection/>
    </xf>
    <xf numFmtId="0" fontId="9" fillId="0" borderId="0" xfId="105" applyFont="1" applyFill="1" applyAlignment="1">
      <alignment horizontal="center" vertical="center"/>
      <protection/>
    </xf>
    <xf numFmtId="1" fontId="11" fillId="0" borderId="79" xfId="105" applyNumberFormat="1" applyFont="1" applyFill="1" applyBorder="1" applyAlignment="1">
      <alignment horizontal="left" vertical="center"/>
      <protection/>
    </xf>
    <xf numFmtId="1" fontId="11" fillId="0" borderId="86" xfId="105" applyNumberFormat="1" applyFont="1" applyFill="1" applyBorder="1" applyAlignment="1">
      <alignment horizontal="left" vertical="center"/>
      <protection/>
    </xf>
    <xf numFmtId="0" fontId="11" fillId="0" borderId="22" xfId="0" applyFont="1" applyBorder="1" applyAlignment="1">
      <alignment horizontal="center" vertical="center"/>
    </xf>
    <xf numFmtId="3" fontId="11" fillId="0" borderId="13" xfId="107" applyNumberFormat="1" applyFont="1" applyBorder="1" applyAlignment="1">
      <alignment horizontal="center" vertical="center"/>
      <protection/>
    </xf>
    <xf numFmtId="164" fontId="11" fillId="0" borderId="10" xfId="107" applyNumberFormat="1" applyFont="1" applyBorder="1" applyAlignment="1">
      <alignment vertical="center" wrapText="1"/>
      <protection/>
    </xf>
    <xf numFmtId="164" fontId="11" fillId="0" borderId="12" xfId="69" applyNumberFormat="1" applyFont="1" applyBorder="1" applyAlignment="1">
      <alignment horizontal="right" vertical="center" wrapText="1"/>
    </xf>
    <xf numFmtId="164" fontId="11" fillId="0" borderId="12" xfId="107" applyNumberFormat="1" applyFont="1" applyBorder="1" applyAlignment="1">
      <alignment horizontal="right" vertical="center" wrapText="1"/>
      <protection/>
    </xf>
    <xf numFmtId="164" fontId="11" fillId="0" borderId="29" xfId="69" applyNumberFormat="1" applyFont="1" applyBorder="1" applyAlignment="1">
      <alignment horizontal="right" vertical="center" wrapText="1"/>
    </xf>
    <xf numFmtId="3" fontId="11" fillId="0" borderId="39" xfId="107" applyNumberFormat="1" applyFont="1" applyBorder="1" applyAlignment="1">
      <alignment horizontal="center" vertical="center"/>
      <protection/>
    </xf>
    <xf numFmtId="3" fontId="9" fillId="0" borderId="0" xfId="107" applyNumberFormat="1" applyFont="1" applyAlignment="1">
      <alignment horizontal="center" vertical="center"/>
      <protection/>
    </xf>
    <xf numFmtId="3" fontId="9" fillId="0" borderId="23" xfId="107" applyNumberFormat="1" applyFont="1" applyBorder="1" applyAlignment="1">
      <alignment horizontal="center" vertical="center"/>
      <protection/>
    </xf>
    <xf numFmtId="3" fontId="9" fillId="0" borderId="32" xfId="107" applyNumberFormat="1" applyFont="1" applyBorder="1" applyAlignment="1">
      <alignment horizontal="center" vertical="center"/>
      <protection/>
    </xf>
    <xf numFmtId="164" fontId="11" fillId="0" borderId="28" xfId="107" applyNumberFormat="1" applyFont="1" applyBorder="1" applyAlignment="1">
      <alignment horizontal="left" vertical="center" wrapText="1"/>
      <protection/>
    </xf>
    <xf numFmtId="164" fontId="11" fillId="0" borderId="10" xfId="107" applyNumberFormat="1" applyFont="1" applyBorder="1" applyAlignment="1">
      <alignment horizontal="left" vertical="center" wrapText="1"/>
      <protection/>
    </xf>
    <xf numFmtId="164" fontId="17" fillId="0" borderId="0" xfId="123" applyNumberFormat="1" applyFont="1" applyFill="1" applyBorder="1" applyAlignment="1">
      <alignment horizontal="right" vertical="center"/>
      <protection/>
    </xf>
    <xf numFmtId="164" fontId="17" fillId="0" borderId="36" xfId="123" applyNumberFormat="1" applyFont="1" applyFill="1" applyBorder="1" applyAlignment="1">
      <alignment horizontal="right" vertical="center"/>
      <protection/>
    </xf>
    <xf numFmtId="164" fontId="16" fillId="0" borderId="75" xfId="123" applyNumberFormat="1" applyFont="1" applyFill="1" applyBorder="1" applyAlignment="1">
      <alignment horizontal="center" vertical="center"/>
      <protection/>
    </xf>
    <xf numFmtId="164" fontId="16" fillId="0" borderId="77" xfId="123" applyNumberFormat="1" applyFont="1" applyFill="1" applyBorder="1" applyAlignment="1">
      <alignment horizontal="center" vertical="center"/>
      <protection/>
    </xf>
    <xf numFmtId="164" fontId="16" fillId="0" borderId="45" xfId="123" applyNumberFormat="1" applyFont="1" applyFill="1" applyBorder="1" applyAlignment="1">
      <alignment horizontal="center" vertical="center"/>
      <protection/>
    </xf>
    <xf numFmtId="164" fontId="16" fillId="0" borderId="23" xfId="123" applyNumberFormat="1" applyFont="1" applyFill="1" applyBorder="1" applyAlignment="1">
      <alignment horizontal="center" vertical="center"/>
      <protection/>
    </xf>
    <xf numFmtId="164" fontId="16" fillId="0" borderId="22" xfId="123" applyNumberFormat="1" applyFont="1" applyFill="1" applyBorder="1" applyAlignment="1">
      <alignment horizontal="center" vertical="center"/>
      <protection/>
    </xf>
    <xf numFmtId="164" fontId="7" fillId="0" borderId="18" xfId="106" applyNumberFormat="1" applyFont="1" applyFill="1" applyBorder="1" applyAlignment="1">
      <alignment horizontal="center" vertical="center" wrapText="1"/>
      <protection/>
    </xf>
    <xf numFmtId="164" fontId="7" fillId="0" borderId="18" xfId="131" applyNumberFormat="1" applyFont="1" applyFill="1" applyBorder="1" applyAlignment="1">
      <alignment horizontal="center" vertical="center" wrapText="1"/>
      <protection/>
    </xf>
    <xf numFmtId="164" fontId="16" fillId="0" borderId="54" xfId="123" applyNumberFormat="1" applyFont="1" applyFill="1" applyBorder="1" applyAlignment="1">
      <alignment horizontal="center" vertical="center"/>
      <protection/>
    </xf>
    <xf numFmtId="164" fontId="16" fillId="0" borderId="55" xfId="123" applyNumberFormat="1" applyFont="1" applyFill="1" applyBorder="1" applyAlignment="1">
      <alignment horizontal="center" vertical="center"/>
      <protection/>
    </xf>
    <xf numFmtId="3" fontId="17" fillId="0" borderId="0" xfId="123" applyNumberFormat="1" applyFont="1" applyFill="1" applyAlignment="1">
      <alignment horizontal="right" vertical="center"/>
      <protection/>
    </xf>
    <xf numFmtId="164" fontId="16" fillId="0" borderId="0" xfId="123" applyNumberFormat="1" applyFont="1" applyFill="1" applyAlignment="1">
      <alignment horizontal="center" vertical="center"/>
      <protection/>
    </xf>
    <xf numFmtId="164" fontId="14" fillId="0" borderId="54" xfId="123" applyNumberFormat="1" applyFont="1" applyFill="1" applyBorder="1" applyAlignment="1">
      <alignment horizontal="center" vertical="center" wrapText="1"/>
      <protection/>
    </xf>
    <xf numFmtId="164" fontId="14" fillId="0" borderId="55" xfId="123" applyNumberFormat="1" applyFont="1" applyFill="1" applyBorder="1" applyAlignment="1">
      <alignment horizontal="center" vertical="center" wrapText="1"/>
      <protection/>
    </xf>
    <xf numFmtId="164" fontId="14" fillId="0" borderId="23" xfId="123" applyNumberFormat="1" applyFont="1" applyFill="1" applyBorder="1" applyAlignment="1">
      <alignment horizontal="center" vertical="center"/>
      <protection/>
    </xf>
    <xf numFmtId="164" fontId="14" fillId="0" borderId="22" xfId="123" applyNumberFormat="1" applyFont="1" applyFill="1" applyBorder="1" applyAlignment="1">
      <alignment horizontal="center" vertical="center"/>
      <protection/>
    </xf>
    <xf numFmtId="164" fontId="14" fillId="0" borderId="43" xfId="123" applyNumberFormat="1" applyFont="1" applyFill="1" applyBorder="1" applyAlignment="1">
      <alignment horizontal="center" vertical="center"/>
      <protection/>
    </xf>
    <xf numFmtId="164" fontId="16" fillId="0" borderId="54" xfId="123" applyNumberFormat="1" applyFont="1" applyFill="1" applyBorder="1" applyAlignment="1">
      <alignment horizontal="center" vertical="center"/>
      <protection/>
    </xf>
    <xf numFmtId="164" fontId="16" fillId="0" borderId="55" xfId="123" applyNumberFormat="1" applyFont="1" applyFill="1" applyBorder="1" applyAlignment="1">
      <alignment horizontal="center" vertical="center"/>
      <protection/>
    </xf>
    <xf numFmtId="164" fontId="16" fillId="0" borderId="75" xfId="123" applyNumberFormat="1" applyFont="1" applyFill="1" applyBorder="1" applyAlignment="1">
      <alignment horizontal="center" vertical="center" wrapText="1"/>
      <protection/>
    </xf>
    <xf numFmtId="164" fontId="16" fillId="0" borderId="76" xfId="123" applyNumberFormat="1" applyFont="1" applyFill="1" applyBorder="1" applyAlignment="1">
      <alignment horizontal="center" vertical="center" wrapText="1"/>
      <protection/>
    </xf>
    <xf numFmtId="164" fontId="17" fillId="0" borderId="75" xfId="123" applyNumberFormat="1" applyFont="1" applyFill="1" applyBorder="1" applyAlignment="1">
      <alignment horizontal="center" vertical="center" wrapText="1"/>
      <protection/>
    </xf>
    <xf numFmtId="164" fontId="17" fillId="0" borderId="77" xfId="123" applyNumberFormat="1" applyFont="1" applyFill="1" applyBorder="1" applyAlignment="1">
      <alignment horizontal="center" vertical="center" wrapText="1"/>
      <protection/>
    </xf>
    <xf numFmtId="164" fontId="17" fillId="0" borderId="45" xfId="123" applyNumberFormat="1" applyFont="1" applyFill="1" applyBorder="1" applyAlignment="1">
      <alignment horizontal="center" vertical="center" wrapText="1"/>
      <protection/>
    </xf>
    <xf numFmtId="164" fontId="17" fillId="0" borderId="76" xfId="123" applyNumberFormat="1" applyFont="1" applyFill="1" applyBorder="1" applyAlignment="1">
      <alignment horizontal="center" vertical="center" wrapText="1"/>
      <protection/>
    </xf>
    <xf numFmtId="164" fontId="17" fillId="0" borderId="36" xfId="123" applyNumberFormat="1" applyFont="1" applyFill="1" applyBorder="1" applyAlignment="1">
      <alignment horizontal="center" vertical="center" wrapText="1"/>
      <protection/>
    </xf>
    <xf numFmtId="164" fontId="17" fillId="0" borderId="78" xfId="123" applyNumberFormat="1" applyFont="1" applyFill="1" applyBorder="1" applyAlignment="1">
      <alignment horizontal="center" vertical="center" wrapText="1"/>
      <protection/>
    </xf>
    <xf numFmtId="164" fontId="17" fillId="0" borderId="54" xfId="123" applyNumberFormat="1" applyFont="1" applyFill="1" applyBorder="1" applyAlignment="1">
      <alignment horizontal="center" vertical="center" wrapText="1"/>
      <protection/>
    </xf>
    <xf numFmtId="164" fontId="17" fillId="0" borderId="55" xfId="123" applyNumberFormat="1" applyFont="1" applyFill="1" applyBorder="1" applyAlignment="1">
      <alignment horizontal="center" vertical="center" wrapText="1"/>
      <protection/>
    </xf>
    <xf numFmtId="164" fontId="9" fillId="0" borderId="40" xfId="131" applyNumberFormat="1" applyFont="1" applyBorder="1" applyAlignment="1">
      <alignment horizontal="center" vertical="center" wrapText="1"/>
      <protection/>
    </xf>
    <xf numFmtId="164" fontId="9" fillId="0" borderId="50" xfId="131" applyNumberFormat="1" applyFont="1" applyBorder="1" applyAlignment="1">
      <alignment horizontal="center" vertical="center" wrapText="1"/>
      <protection/>
    </xf>
    <xf numFmtId="164" fontId="11" fillId="0" borderId="0" xfId="0" applyNumberFormat="1" applyFont="1" applyFill="1" applyAlignment="1">
      <alignment horizontal="right" vertical="center"/>
    </xf>
    <xf numFmtId="0" fontId="9" fillId="0" borderId="0" xfId="0" applyFont="1" applyFill="1" applyAlignment="1">
      <alignment horizontal="center" vertical="center"/>
    </xf>
    <xf numFmtId="164" fontId="9" fillId="0" borderId="40" xfId="0" applyNumberFormat="1" applyFont="1" applyFill="1" applyBorder="1" applyAlignment="1">
      <alignment horizontal="center" vertical="center" wrapText="1"/>
    </xf>
    <xf numFmtId="164" fontId="9" fillId="0" borderId="50" xfId="0" applyNumberFormat="1" applyFont="1" applyFill="1" applyBorder="1" applyAlignment="1">
      <alignment horizontal="center" vertical="center" wrapText="1"/>
    </xf>
    <xf numFmtId="164" fontId="11" fillId="0" borderId="20" xfId="0" applyNumberFormat="1" applyFont="1" applyFill="1" applyBorder="1" applyAlignment="1">
      <alignment horizontal="center" vertical="center" wrapText="1"/>
    </xf>
    <xf numFmtId="164" fontId="11" fillId="0" borderId="21" xfId="0" applyNumberFormat="1" applyFont="1" applyFill="1" applyBorder="1" applyAlignment="1">
      <alignment horizontal="center" vertical="center" wrapText="1"/>
    </xf>
    <xf numFmtId="0" fontId="9" fillId="0" borderId="46" xfId="0" applyFont="1" applyFill="1" applyBorder="1" applyAlignment="1">
      <alignment horizontal="center" vertical="center"/>
    </xf>
    <xf numFmtId="0" fontId="9" fillId="0" borderId="49" xfId="0" applyFont="1" applyFill="1" applyBorder="1" applyAlignment="1">
      <alignment horizontal="center" vertical="center"/>
    </xf>
    <xf numFmtId="164" fontId="9" fillId="0" borderId="0" xfId="0" applyNumberFormat="1" applyFont="1" applyFill="1" applyAlignment="1">
      <alignment horizontal="center" vertical="center"/>
    </xf>
    <xf numFmtId="164" fontId="9" fillId="0" borderId="80" xfId="0" applyNumberFormat="1" applyFont="1" applyFill="1" applyBorder="1" applyAlignment="1">
      <alignment horizontal="left" vertical="center" indent="1"/>
    </xf>
    <xf numFmtId="164" fontId="9" fillId="0" borderId="100" xfId="0" applyNumberFormat="1" applyFont="1" applyFill="1" applyBorder="1" applyAlignment="1">
      <alignment horizontal="left" vertical="center" indent="1"/>
    </xf>
    <xf numFmtId="164" fontId="9" fillId="0" borderId="86" xfId="0" applyNumberFormat="1" applyFont="1" applyFill="1" applyBorder="1" applyAlignment="1">
      <alignment horizontal="left" vertical="center" indent="1"/>
    </xf>
    <xf numFmtId="164" fontId="9" fillId="0" borderId="46" xfId="0" applyNumberFormat="1" applyFont="1" applyFill="1" applyBorder="1" applyAlignment="1">
      <alignment horizontal="center" vertical="center"/>
    </xf>
    <xf numFmtId="164" fontId="9" fillId="0" borderId="49" xfId="0" applyNumberFormat="1" applyFont="1" applyFill="1" applyBorder="1" applyAlignment="1">
      <alignment horizontal="center" vertical="center"/>
    </xf>
    <xf numFmtId="164" fontId="9" fillId="0" borderId="20" xfId="0" applyNumberFormat="1" applyFont="1" applyFill="1" applyBorder="1" applyAlignment="1">
      <alignment horizontal="center" vertical="center" wrapText="1"/>
    </xf>
    <xf numFmtId="164" fontId="9" fillId="0" borderId="21" xfId="0" applyNumberFormat="1" applyFont="1" applyFill="1" applyBorder="1" applyAlignment="1">
      <alignment horizontal="center" vertical="center" wrapText="1"/>
    </xf>
    <xf numFmtId="0" fontId="11" fillId="0" borderId="0" xfId="0" applyFont="1" applyAlignment="1">
      <alignment horizontal="right" vertical="center"/>
    </xf>
    <xf numFmtId="164" fontId="11" fillId="0" borderId="12" xfId="126" applyNumberFormat="1" applyFont="1" applyFill="1" applyBorder="1" applyAlignment="1">
      <alignment horizontal="center" vertical="center" wrapText="1"/>
      <protection/>
    </xf>
    <xf numFmtId="164" fontId="11" fillId="0" borderId="50" xfId="126" applyNumberFormat="1" applyFont="1" applyFill="1" applyBorder="1" applyAlignment="1">
      <alignment horizontal="center" vertical="center" wrapText="1"/>
      <protection/>
    </xf>
    <xf numFmtId="164" fontId="11" fillId="0" borderId="10" xfId="126" applyNumberFormat="1" applyFont="1" applyFill="1" applyBorder="1" applyAlignment="1">
      <alignment horizontal="center" vertical="center" wrapText="1"/>
      <protection/>
    </xf>
    <xf numFmtId="164" fontId="11" fillId="0" borderId="21" xfId="126" applyNumberFormat="1" applyFont="1" applyFill="1" applyBorder="1" applyAlignment="1">
      <alignment horizontal="center" vertical="center" wrapText="1"/>
      <protection/>
    </xf>
    <xf numFmtId="164" fontId="9" fillId="0" borderId="0" xfId="105" applyNumberFormat="1" applyFont="1" applyFill="1" applyAlignment="1">
      <alignment horizontal="center" vertical="center"/>
      <protection/>
    </xf>
    <xf numFmtId="49" fontId="9" fillId="0" borderId="38" xfId="128" applyNumberFormat="1" applyFont="1" applyFill="1" applyBorder="1" applyAlignment="1">
      <alignment horizontal="center" vertical="center" wrapText="1"/>
      <protection/>
    </xf>
    <xf numFmtId="49" fontId="9" fillId="0" borderId="72" xfId="128" applyNumberFormat="1" applyFont="1" applyFill="1" applyBorder="1" applyAlignment="1">
      <alignment horizontal="center" vertical="center" wrapText="1"/>
      <protection/>
    </xf>
    <xf numFmtId="49" fontId="9" fillId="0" borderId="37" xfId="128" applyNumberFormat="1" applyFont="1" applyFill="1" applyBorder="1" applyAlignment="1">
      <alignment horizontal="center" vertical="center" wrapText="1"/>
      <protection/>
    </xf>
    <xf numFmtId="164" fontId="9" fillId="0" borderId="20" xfId="128" applyNumberFormat="1" applyFont="1" applyFill="1" applyBorder="1" applyAlignment="1">
      <alignment horizontal="center" vertical="center"/>
      <protection/>
    </xf>
    <xf numFmtId="164" fontId="9" fillId="0" borderId="10" xfId="128" applyNumberFormat="1" applyFont="1" applyFill="1" applyBorder="1" applyAlignment="1">
      <alignment horizontal="center" vertical="center"/>
      <protection/>
    </xf>
    <xf numFmtId="164" fontId="9" fillId="0" borderId="21" xfId="128" applyNumberFormat="1" applyFont="1" applyFill="1" applyBorder="1" applyAlignment="1">
      <alignment horizontal="center" vertical="center"/>
      <protection/>
    </xf>
    <xf numFmtId="164" fontId="9" fillId="0" borderId="48" xfId="0" applyNumberFormat="1" applyFont="1" applyFill="1" applyBorder="1" applyAlignment="1">
      <alignment horizontal="center" vertical="center" wrapText="1"/>
    </xf>
    <xf numFmtId="164" fontId="9" fillId="0" borderId="30" xfId="0" applyNumberFormat="1" applyFont="1" applyFill="1" applyBorder="1" applyAlignment="1">
      <alignment horizontal="center" vertical="center" wrapText="1"/>
    </xf>
    <xf numFmtId="164" fontId="9" fillId="0" borderId="41" xfId="0" applyNumberFormat="1" applyFont="1" applyFill="1" applyBorder="1" applyAlignment="1">
      <alignment horizontal="center" vertical="center" wrapText="1"/>
    </xf>
    <xf numFmtId="164" fontId="9" fillId="0" borderId="20" xfId="126" applyNumberFormat="1" applyFont="1" applyFill="1" applyBorder="1" applyAlignment="1">
      <alignment horizontal="center" vertical="center"/>
      <protection/>
    </xf>
    <xf numFmtId="164" fontId="9" fillId="0" borderId="40" xfId="126" applyNumberFormat="1" applyFont="1" applyFill="1" applyBorder="1" applyAlignment="1">
      <alignment horizontal="center" vertical="center"/>
      <protection/>
    </xf>
    <xf numFmtId="164" fontId="9" fillId="0" borderId="10" xfId="126" applyNumberFormat="1" applyFont="1" applyFill="1" applyBorder="1" applyAlignment="1">
      <alignment horizontal="center" vertical="center"/>
      <protection/>
    </xf>
    <xf numFmtId="164" fontId="9" fillId="0" borderId="12" xfId="126" applyNumberFormat="1" applyFont="1" applyFill="1" applyBorder="1" applyAlignment="1">
      <alignment horizontal="center" vertical="center"/>
      <protection/>
    </xf>
    <xf numFmtId="164" fontId="5" fillId="0" borderId="14" xfId="126" applyNumberFormat="1" applyFont="1" applyFill="1" applyBorder="1" applyAlignment="1">
      <alignment horizontal="center" vertical="center" wrapText="1"/>
      <protection/>
    </xf>
    <xf numFmtId="164" fontId="5" fillId="0" borderId="41" xfId="126" applyNumberFormat="1" applyFont="1" applyFill="1" applyBorder="1" applyAlignment="1">
      <alignment horizontal="center" vertical="center" wrapText="1"/>
      <protection/>
    </xf>
    <xf numFmtId="0" fontId="11" fillId="0" borderId="10" xfId="129" applyFont="1" applyFill="1" applyBorder="1" applyAlignment="1">
      <alignment horizontal="justify" vertical="center" wrapText="1"/>
      <protection/>
    </xf>
    <xf numFmtId="0" fontId="22" fillId="0" borderId="10" xfId="129" applyFont="1" applyFill="1" applyBorder="1" applyAlignment="1">
      <alignment horizontal="justify" vertical="center" wrapText="1"/>
      <protection/>
    </xf>
    <xf numFmtId="3" fontId="11" fillId="0" borderId="15" xfId="117" applyNumberFormat="1" applyFont="1" applyFill="1" applyBorder="1" applyAlignment="1">
      <alignment horizontal="right" vertical="center" indent="2"/>
      <protection/>
    </xf>
    <xf numFmtId="3" fontId="11" fillId="0" borderId="29" xfId="117" applyNumberFormat="1" applyFont="1" applyFill="1" applyBorder="1" applyAlignment="1">
      <alignment horizontal="right" vertical="center" indent="2"/>
      <protection/>
    </xf>
    <xf numFmtId="0" fontId="11" fillId="0" borderId="89" xfId="130" applyFont="1" applyBorder="1" applyAlignment="1" applyProtection="1">
      <alignment horizontal="justify" vertical="center" wrapText="1"/>
      <protection locked="0"/>
    </xf>
    <xf numFmtId="0" fontId="11" fillId="0" borderId="99" xfId="130" applyFont="1" applyBorder="1" applyAlignment="1" applyProtection="1">
      <alignment horizontal="justify" vertical="center" wrapText="1"/>
      <protection locked="0"/>
    </xf>
    <xf numFmtId="0" fontId="11" fillId="0" borderId="51" xfId="130" applyFont="1" applyBorder="1" applyAlignment="1" applyProtection="1">
      <alignment horizontal="justify" vertical="center" wrapText="1"/>
      <protection locked="0"/>
    </xf>
    <xf numFmtId="0" fontId="11" fillId="0" borderId="79" xfId="130" applyFont="1" applyBorder="1" applyAlignment="1" applyProtection="1">
      <alignment horizontal="left" vertical="center" wrapText="1" indent="4"/>
      <protection locked="0"/>
    </xf>
    <xf numFmtId="0" fontId="11" fillId="0" borderId="100" xfId="130" applyFont="1" applyBorder="1" applyAlignment="1" applyProtection="1">
      <alignment horizontal="left" vertical="center" wrapText="1" indent="4"/>
      <protection locked="0"/>
    </xf>
    <xf numFmtId="0" fontId="11" fillId="0" borderId="79" xfId="130" applyFont="1" applyBorder="1" applyAlignment="1" applyProtection="1">
      <alignment horizontal="left" vertical="center" wrapText="1" indent="4"/>
      <protection locked="0"/>
    </xf>
    <xf numFmtId="0" fontId="11" fillId="0" borderId="100" xfId="130" applyFont="1" applyBorder="1" applyAlignment="1" applyProtection="1">
      <alignment horizontal="left" vertical="center" wrapText="1" indent="4"/>
      <protection locked="0"/>
    </xf>
    <xf numFmtId="164" fontId="11" fillId="0" borderId="24" xfId="105" applyNumberFormat="1" applyFont="1" applyFill="1" applyBorder="1" applyAlignment="1">
      <alignment horizontal="left" vertical="center" wrapText="1" indent="3"/>
      <protection/>
    </xf>
    <xf numFmtId="164" fontId="11" fillId="0" borderId="39" xfId="105" applyNumberFormat="1" applyFont="1" applyFill="1" applyBorder="1" applyAlignment="1">
      <alignment horizontal="left" vertical="center" wrapText="1" indent="3"/>
      <protection/>
    </xf>
    <xf numFmtId="0" fontId="11" fillId="0" borderId="79" xfId="117" applyFont="1" applyFill="1" applyBorder="1" applyAlignment="1">
      <alignment horizontal="justify" vertical="center" wrapText="1"/>
      <protection/>
    </xf>
    <xf numFmtId="0" fontId="11" fillId="0" borderId="100" xfId="117" applyFont="1" applyFill="1" applyBorder="1" applyAlignment="1">
      <alignment horizontal="justify" vertical="center" wrapText="1"/>
      <protection/>
    </xf>
    <xf numFmtId="0" fontId="11" fillId="0" borderId="79" xfId="117" applyFont="1" applyFill="1" applyBorder="1" applyAlignment="1">
      <alignment horizontal="left" vertical="center" wrapText="1"/>
      <protection/>
    </xf>
    <xf numFmtId="0" fontId="11" fillId="0" borderId="100" xfId="117" applyFont="1" applyFill="1" applyBorder="1" applyAlignment="1">
      <alignment horizontal="left" vertical="center" wrapText="1"/>
      <protection/>
    </xf>
    <xf numFmtId="0" fontId="11" fillId="0" borderId="10" xfId="117" applyFont="1" applyFill="1" applyBorder="1" applyAlignment="1">
      <alignment horizontal="justify" vertical="center" wrapText="1"/>
      <protection/>
    </xf>
    <xf numFmtId="164" fontId="11" fillId="0" borderId="89" xfId="105" applyNumberFormat="1" applyFont="1" applyFill="1" applyBorder="1" applyAlignment="1">
      <alignment horizontal="justify" vertical="center" wrapText="1"/>
      <protection/>
    </xf>
    <xf numFmtId="164" fontId="11" fillId="0" borderId="99" xfId="105" applyNumberFormat="1" applyFont="1" applyFill="1" applyBorder="1" applyAlignment="1">
      <alignment horizontal="justify" vertical="center" wrapText="1"/>
      <protection/>
    </xf>
    <xf numFmtId="164" fontId="11" fillId="0" borderId="51" xfId="105" applyNumberFormat="1" applyFont="1" applyFill="1" applyBorder="1" applyAlignment="1">
      <alignment horizontal="justify" vertical="center" wrapText="1"/>
      <protection/>
    </xf>
    <xf numFmtId="0" fontId="11" fillId="0" borderId="79" xfId="109" applyFont="1" applyBorder="1" applyAlignment="1">
      <alignment horizontal="justify" vertical="center" wrapText="1"/>
      <protection/>
    </xf>
    <xf numFmtId="0" fontId="11" fillId="0" borderId="100" xfId="109" applyFont="1" applyBorder="1" applyAlignment="1">
      <alignment horizontal="justify" vertical="center" wrapText="1"/>
      <protection/>
    </xf>
    <xf numFmtId="0" fontId="11" fillId="0" borderId="31" xfId="109" applyFont="1" applyBorder="1" applyAlignment="1">
      <alignment horizontal="justify" vertical="center" wrapText="1"/>
      <protection/>
    </xf>
    <xf numFmtId="49" fontId="11" fillId="0" borderId="89" xfId="125" applyNumberFormat="1" applyFont="1" applyFill="1" applyBorder="1" applyAlignment="1">
      <alignment horizontal="justify" vertical="center" wrapText="1"/>
      <protection/>
    </xf>
    <xf numFmtId="49" fontId="11" fillId="0" borderId="99" xfId="125" applyNumberFormat="1" applyFont="1" applyFill="1" applyBorder="1" applyAlignment="1">
      <alignment horizontal="justify" vertical="center" wrapText="1"/>
      <protection/>
    </xf>
    <xf numFmtId="49" fontId="11" fillId="0" borderId="51" xfId="125" applyNumberFormat="1" applyFont="1" applyFill="1" applyBorder="1" applyAlignment="1">
      <alignment horizontal="justify" vertical="center" wrapText="1"/>
      <protection/>
    </xf>
    <xf numFmtId="164" fontId="11" fillId="0" borderId="98" xfId="116" applyNumberFormat="1" applyFont="1" applyFill="1" applyBorder="1" applyAlignment="1" applyProtection="1">
      <alignment horizontal="justify" vertical="center" wrapText="1"/>
      <protection locked="0"/>
    </xf>
    <xf numFmtId="164" fontId="11" fillId="0" borderId="97" xfId="116" applyNumberFormat="1" applyFont="1" applyFill="1" applyBorder="1" applyAlignment="1" applyProtection="1">
      <alignment horizontal="justify" vertical="center" wrapText="1"/>
      <protection locked="0"/>
    </xf>
    <xf numFmtId="164" fontId="11" fillId="0" borderId="101" xfId="116" applyNumberFormat="1" applyFont="1" applyFill="1" applyBorder="1" applyAlignment="1" applyProtection="1">
      <alignment horizontal="justify" vertical="center" wrapText="1"/>
      <protection locked="0"/>
    </xf>
    <xf numFmtId="164" fontId="11" fillId="0" borderId="79" xfId="116" applyNumberFormat="1" applyFont="1" applyFill="1" applyBorder="1" applyAlignment="1" applyProtection="1">
      <alignment horizontal="justify" vertical="center" wrapText="1"/>
      <protection locked="0"/>
    </xf>
    <xf numFmtId="164" fontId="11" fillId="0" borderId="100" xfId="116" applyNumberFormat="1" applyFont="1" applyFill="1" applyBorder="1" applyAlignment="1" applyProtection="1">
      <alignment horizontal="justify" vertical="center" wrapText="1"/>
      <protection locked="0"/>
    </xf>
    <xf numFmtId="164" fontId="11" fillId="0" borderId="31" xfId="116" applyNumberFormat="1" applyFont="1" applyFill="1" applyBorder="1" applyAlignment="1" applyProtection="1">
      <alignment horizontal="justify" vertical="center" wrapText="1"/>
      <protection locked="0"/>
    </xf>
    <xf numFmtId="49" fontId="23" fillId="4" borderId="23" xfId="127" applyNumberFormat="1" applyFont="1" applyFill="1" applyBorder="1" applyAlignment="1">
      <alignment horizontal="left" vertical="center" wrapText="1"/>
      <protection/>
    </xf>
    <xf numFmtId="49" fontId="23" fillId="4" borderId="22" xfId="127" applyNumberFormat="1" applyFont="1" applyFill="1" applyBorder="1" applyAlignment="1">
      <alignment horizontal="left" vertical="center" wrapText="1"/>
      <protection/>
    </xf>
    <xf numFmtId="0" fontId="5" fillId="0" borderId="32" xfId="0" applyFont="1" applyBorder="1" applyAlignment="1">
      <alignment horizontal="left" vertical="center" wrapText="1"/>
    </xf>
    <xf numFmtId="164" fontId="11" fillId="0" borderId="89" xfId="116" applyNumberFormat="1" applyFont="1" applyFill="1" applyBorder="1" applyAlignment="1" applyProtection="1">
      <alignment horizontal="justify" vertical="center" wrapText="1"/>
      <protection locked="0"/>
    </xf>
    <xf numFmtId="164" fontId="11" fillId="0" borderId="99" xfId="116" applyNumberFormat="1" applyFont="1" applyFill="1" applyBorder="1" applyAlignment="1" applyProtection="1">
      <alignment horizontal="justify" vertical="center" wrapText="1"/>
      <protection locked="0"/>
    </xf>
    <xf numFmtId="164" fontId="11" fillId="0" borderId="51" xfId="116" applyNumberFormat="1" applyFont="1" applyFill="1" applyBorder="1" applyAlignment="1" applyProtection="1">
      <alignment horizontal="justify" vertical="center" wrapText="1"/>
      <protection locked="0"/>
    </xf>
    <xf numFmtId="0" fontId="11" fillId="0" borderId="10" xfId="132" applyFont="1" applyFill="1" applyBorder="1" applyAlignment="1">
      <alignment horizontal="left" vertical="center"/>
      <protection/>
    </xf>
    <xf numFmtId="0" fontId="11" fillId="0" borderId="79" xfId="130" applyFont="1" applyFill="1" applyBorder="1" applyAlignment="1" applyProtection="1">
      <alignment horizontal="left" vertical="center" wrapText="1" indent="4"/>
      <protection locked="0"/>
    </xf>
    <xf numFmtId="0" fontId="11" fillId="0" borderId="100" xfId="130" applyFont="1" applyFill="1" applyBorder="1" applyAlignment="1" applyProtection="1">
      <alignment horizontal="left" vertical="center" wrapText="1" indent="4"/>
      <protection locked="0"/>
    </xf>
    <xf numFmtId="0" fontId="11" fillId="0" borderId="31" xfId="117" applyFont="1" applyFill="1" applyBorder="1" applyAlignment="1">
      <alignment horizontal="justify" vertical="center" wrapText="1"/>
      <protection/>
    </xf>
    <xf numFmtId="0" fontId="11" fillId="0" borderId="10" xfId="130" applyFont="1" applyBorder="1" applyAlignment="1" applyProtection="1">
      <alignment horizontal="left" vertical="center" wrapText="1" indent="1"/>
      <protection locked="0"/>
    </xf>
    <xf numFmtId="164" fontId="11" fillId="0" borderId="10" xfId="105" applyNumberFormat="1" applyFont="1" applyFill="1" applyBorder="1" applyAlignment="1">
      <alignment horizontal="justify" vertical="center" wrapText="1"/>
      <protection/>
    </xf>
    <xf numFmtId="0" fontId="11" fillId="0" borderId="20" xfId="132" applyFont="1" applyFill="1" applyBorder="1" applyAlignment="1">
      <alignment horizontal="left" vertical="center"/>
      <protection/>
    </xf>
    <xf numFmtId="3" fontId="11" fillId="0" borderId="98" xfId="132" applyNumberFormat="1" applyFont="1" applyFill="1" applyBorder="1" applyAlignment="1">
      <alignment horizontal="center" vertical="center"/>
      <protection/>
    </xf>
    <xf numFmtId="3" fontId="11" fillId="0" borderId="85" xfId="132" applyNumberFormat="1" applyFont="1" applyFill="1" applyBorder="1" applyAlignment="1">
      <alignment horizontal="center" vertical="center"/>
      <protection/>
    </xf>
    <xf numFmtId="0" fontId="11" fillId="0" borderId="79" xfId="126" applyFont="1" applyFill="1" applyBorder="1" applyAlignment="1">
      <alignment horizontal="justify" vertical="center" wrapText="1"/>
      <protection/>
    </xf>
    <xf numFmtId="0" fontId="11" fillId="0" borderId="100" xfId="126" applyFont="1" applyFill="1" applyBorder="1" applyAlignment="1">
      <alignment horizontal="justify" vertical="center" wrapText="1"/>
      <protection/>
    </xf>
    <xf numFmtId="0" fontId="11" fillId="0" borderId="31" xfId="126" applyFont="1" applyFill="1" applyBorder="1" applyAlignment="1">
      <alignment horizontal="justify" vertical="center" wrapText="1"/>
      <protection/>
    </xf>
    <xf numFmtId="0" fontId="6" fillId="0" borderId="13" xfId="113" applyFont="1" applyFill="1" applyBorder="1" applyAlignment="1">
      <alignment horizontal="left" vertical="center" wrapText="1" indent="10"/>
      <protection/>
    </xf>
    <xf numFmtId="0" fontId="6" fillId="0" borderId="10" xfId="113" applyFont="1" applyFill="1" applyBorder="1" applyAlignment="1">
      <alignment horizontal="left" vertical="center" wrapText="1" indent="10"/>
      <protection/>
    </xf>
    <xf numFmtId="0" fontId="6" fillId="0" borderId="13" xfId="113" applyFont="1" applyFill="1" applyBorder="1" applyAlignment="1">
      <alignment horizontal="left" vertical="center" wrapText="1" indent="3"/>
      <protection/>
    </xf>
    <xf numFmtId="0" fontId="6" fillId="0" borderId="10" xfId="113" applyFont="1" applyFill="1" applyBorder="1" applyAlignment="1">
      <alignment horizontal="left" vertical="center" wrapText="1" indent="3"/>
      <protection/>
    </xf>
    <xf numFmtId="11" fontId="11" fillId="0" borderId="98" xfId="109" applyNumberFormat="1" applyFont="1" applyFill="1" applyBorder="1" applyAlignment="1">
      <alignment horizontal="justify" vertical="center" wrapText="1"/>
      <protection/>
    </xf>
    <xf numFmtId="11" fontId="11" fillId="0" borderId="97" xfId="109" applyNumberFormat="1" applyFont="1" applyFill="1" applyBorder="1" applyAlignment="1">
      <alignment horizontal="justify" vertical="center" wrapText="1"/>
      <protection/>
    </xf>
    <xf numFmtId="11" fontId="11" fillId="0" borderId="101" xfId="109" applyNumberFormat="1" applyFont="1" applyFill="1" applyBorder="1" applyAlignment="1">
      <alignment horizontal="justify" vertical="center" wrapText="1"/>
      <protection/>
    </xf>
    <xf numFmtId="49" fontId="11" fillId="0" borderId="79" xfId="109" applyNumberFormat="1" applyFont="1" applyFill="1" applyBorder="1" applyAlignment="1">
      <alignment horizontal="justify" vertical="center" wrapText="1"/>
      <protection/>
    </xf>
    <xf numFmtId="49" fontId="11" fillId="0" borderId="100" xfId="109" applyNumberFormat="1" applyFont="1" applyFill="1" applyBorder="1" applyAlignment="1">
      <alignment horizontal="justify" vertical="center" wrapText="1"/>
      <protection/>
    </xf>
    <xf numFmtId="49" fontId="11" fillId="0" borderId="31" xfId="109" applyNumberFormat="1" applyFont="1" applyFill="1" applyBorder="1" applyAlignment="1">
      <alignment horizontal="justify" vertical="center" wrapText="1"/>
      <protection/>
    </xf>
    <xf numFmtId="0" fontId="6" fillId="0" borderId="13" xfId="113" applyFont="1" applyFill="1" applyBorder="1" applyAlignment="1">
      <alignment horizontal="left" vertical="center" indent="10"/>
      <protection/>
    </xf>
    <xf numFmtId="0" fontId="6" fillId="0" borderId="10" xfId="113" applyFont="1" applyFill="1" applyBorder="1" applyAlignment="1">
      <alignment horizontal="left" vertical="center" indent="10"/>
      <protection/>
    </xf>
    <xf numFmtId="164" fontId="9" fillId="0" borderId="80" xfId="105" applyNumberFormat="1" applyFont="1" applyFill="1" applyBorder="1" applyAlignment="1">
      <alignment horizontal="center" vertical="center" wrapText="1"/>
      <protection/>
    </xf>
    <xf numFmtId="164" fontId="9" fillId="0" borderId="100" xfId="105" applyNumberFormat="1" applyFont="1" applyFill="1" applyBorder="1" applyAlignment="1">
      <alignment horizontal="center" vertical="center" wrapText="1"/>
      <protection/>
    </xf>
    <xf numFmtId="164" fontId="9" fillId="0" borderId="86" xfId="105" applyNumberFormat="1" applyFont="1" applyFill="1" applyBorder="1" applyAlignment="1">
      <alignment horizontal="center" vertical="center" wrapText="1"/>
      <protection/>
    </xf>
    <xf numFmtId="3" fontId="11" fillId="0" borderId="15" xfId="109" applyNumberFormat="1" applyFont="1" applyFill="1" applyBorder="1" applyAlignment="1">
      <alignment horizontal="right" vertical="center"/>
      <protection/>
    </xf>
    <xf numFmtId="3" fontId="11" fillId="0" borderId="27" xfId="109" applyNumberFormat="1" applyFont="1" applyFill="1" applyBorder="1" applyAlignment="1">
      <alignment horizontal="right" vertical="center"/>
      <protection/>
    </xf>
    <xf numFmtId="3" fontId="11" fillId="0" borderId="29" xfId="109" applyNumberFormat="1" applyFont="1" applyFill="1" applyBorder="1" applyAlignment="1">
      <alignment horizontal="right" vertical="center"/>
      <protection/>
    </xf>
    <xf numFmtId="0" fontId="19" fillId="0" borderId="38" xfId="119" applyFont="1" applyFill="1" applyBorder="1" applyAlignment="1">
      <alignment horizontal="center" vertical="center"/>
      <protection/>
    </xf>
    <xf numFmtId="0" fontId="19" fillId="0" borderId="72" xfId="119" applyFont="1" applyFill="1" applyBorder="1" applyAlignment="1">
      <alignment horizontal="center" vertical="center"/>
      <protection/>
    </xf>
    <xf numFmtId="0" fontId="11" fillId="0" borderId="79" xfId="116" applyFont="1" applyFill="1" applyBorder="1" applyAlignment="1" applyProtection="1">
      <alignment horizontal="justify" vertical="center" wrapText="1"/>
      <protection locked="0"/>
    </xf>
    <xf numFmtId="0" fontId="11" fillId="0" borderId="100" xfId="116" applyFont="1" applyFill="1" applyBorder="1" applyAlignment="1" applyProtection="1">
      <alignment horizontal="justify" vertical="center" wrapText="1"/>
      <protection locked="0"/>
    </xf>
    <xf numFmtId="0" fontId="11" fillId="0" borderId="31" xfId="116" applyFont="1" applyFill="1" applyBorder="1" applyAlignment="1" applyProtection="1">
      <alignment horizontal="justify" vertical="center" wrapText="1"/>
      <protection locked="0"/>
    </xf>
    <xf numFmtId="0" fontId="11" fillId="0" borderId="21" xfId="132" applyFont="1" applyFill="1" applyBorder="1" applyAlignment="1">
      <alignment horizontal="justify" vertical="center" wrapText="1"/>
      <protection/>
    </xf>
    <xf numFmtId="49" fontId="11" fillId="0" borderId="89" xfId="0" applyNumberFormat="1" applyFont="1" applyFill="1" applyBorder="1" applyAlignment="1">
      <alignment horizontal="justify" vertical="center" wrapText="1"/>
    </xf>
    <xf numFmtId="49" fontId="11" fillId="0" borderId="99" xfId="0" applyNumberFormat="1" applyFont="1" applyFill="1" applyBorder="1" applyAlignment="1">
      <alignment horizontal="justify" vertical="center" wrapText="1"/>
    </xf>
    <xf numFmtId="49" fontId="11" fillId="0" borderId="51" xfId="0" applyNumberFormat="1" applyFont="1" applyFill="1" applyBorder="1" applyAlignment="1">
      <alignment horizontal="justify" vertical="center" wrapText="1"/>
    </xf>
    <xf numFmtId="164" fontId="19" fillId="0" borderId="13" xfId="127" applyNumberFormat="1" applyFont="1" applyFill="1" applyBorder="1" applyAlignment="1">
      <alignment horizontal="center" vertical="center" wrapText="1"/>
      <protection/>
    </xf>
    <xf numFmtId="164" fontId="19" fillId="0" borderId="80" xfId="127" applyNumberFormat="1" applyFont="1" applyFill="1" applyBorder="1" applyAlignment="1">
      <alignment horizontal="center" vertical="center" wrapText="1"/>
      <protection/>
    </xf>
    <xf numFmtId="0" fontId="9" fillId="0" borderId="10" xfId="132" applyFont="1" applyFill="1" applyBorder="1" applyAlignment="1">
      <alignment horizontal="left" vertical="center"/>
      <protection/>
    </xf>
    <xf numFmtId="164" fontId="60" fillId="0" borderId="23" xfId="127" applyNumberFormat="1" applyFont="1" applyFill="1" applyBorder="1" applyAlignment="1">
      <alignment horizontal="center" vertical="center" wrapText="1"/>
      <protection/>
    </xf>
    <xf numFmtId="164" fontId="60" fillId="0" borderId="22" xfId="127" applyNumberFormat="1" applyFont="1" applyFill="1" applyBorder="1" applyAlignment="1">
      <alignment horizontal="center" vertical="center" wrapText="1"/>
      <protection/>
    </xf>
    <xf numFmtId="164" fontId="60" fillId="0" borderId="32" xfId="127" applyNumberFormat="1" applyFont="1" applyFill="1" applyBorder="1" applyAlignment="1">
      <alignment horizontal="center" vertical="center" wrapText="1"/>
      <protection/>
    </xf>
    <xf numFmtId="164" fontId="11" fillId="0" borderId="10" xfId="105" applyNumberFormat="1" applyFont="1" applyFill="1" applyBorder="1" applyAlignment="1">
      <alignment horizontal="left" vertical="center" wrapText="1"/>
      <protection/>
    </xf>
    <xf numFmtId="164" fontId="11" fillId="0" borderId="79" xfId="105" applyNumberFormat="1" applyFont="1" applyFill="1" applyBorder="1" applyAlignment="1">
      <alignment horizontal="justify" vertical="center" wrapText="1"/>
      <protection/>
    </xf>
    <xf numFmtId="164" fontId="11" fillId="0" borderId="100" xfId="105" applyNumberFormat="1" applyFont="1" applyFill="1" applyBorder="1" applyAlignment="1">
      <alignment horizontal="justify" vertical="center" wrapText="1"/>
      <protection/>
    </xf>
    <xf numFmtId="164" fontId="11" fillId="0" borderId="31" xfId="105" applyNumberFormat="1" applyFont="1" applyFill="1" applyBorder="1" applyAlignment="1">
      <alignment horizontal="justify" vertical="center" wrapText="1"/>
      <protection/>
    </xf>
    <xf numFmtId="0" fontId="11" fillId="0" borderId="10" xfId="132" applyFont="1" applyFill="1" applyBorder="1" applyAlignment="1">
      <alignment horizontal="justify" vertical="center" wrapText="1"/>
      <protection/>
    </xf>
    <xf numFmtId="164" fontId="11" fillId="0" borderId="10" xfId="134" applyNumberFormat="1" applyFont="1" applyFill="1" applyBorder="1" applyAlignment="1" applyProtection="1">
      <alignment horizontal="justify" vertical="center" wrapText="1"/>
      <protection locked="0"/>
    </xf>
    <xf numFmtId="3" fontId="11" fillId="0" borderId="12" xfId="109" applyNumberFormat="1" applyFont="1" applyFill="1" applyBorder="1" applyAlignment="1">
      <alignment horizontal="right" vertical="center"/>
      <protection/>
    </xf>
    <xf numFmtId="0" fontId="11" fillId="0" borderId="10" xfId="0" applyNumberFormat="1" applyFont="1" applyFill="1" applyBorder="1" applyAlignment="1">
      <alignment horizontal="justify" vertical="center" wrapText="1"/>
    </xf>
    <xf numFmtId="0" fontId="11" fillId="0" borderId="10" xfId="127" applyFont="1" applyFill="1" applyBorder="1" applyAlignment="1">
      <alignment horizontal="justify" vertical="center" wrapText="1"/>
      <protection/>
    </xf>
    <xf numFmtId="0" fontId="11" fillId="0" borderId="10" xfId="0" applyFont="1" applyFill="1" applyBorder="1" applyAlignment="1">
      <alignment horizontal="justify" vertical="center" wrapText="1"/>
    </xf>
    <xf numFmtId="164" fontId="11" fillId="0" borderId="79" xfId="0" applyNumberFormat="1" applyFont="1" applyFill="1" applyBorder="1" applyAlignment="1" applyProtection="1">
      <alignment horizontal="justify" vertical="center" wrapText="1"/>
      <protection locked="0"/>
    </xf>
    <xf numFmtId="164" fontId="11" fillId="0" borderId="100" xfId="0" applyNumberFormat="1" applyFont="1" applyFill="1" applyBorder="1" applyAlignment="1" applyProtection="1">
      <alignment horizontal="justify" vertical="center" wrapText="1"/>
      <protection locked="0"/>
    </xf>
    <xf numFmtId="164" fontId="11" fillId="0" borderId="31" xfId="0" applyNumberFormat="1" applyFont="1" applyFill="1" applyBorder="1" applyAlignment="1" applyProtection="1">
      <alignment horizontal="justify" vertical="center" wrapText="1"/>
      <protection locked="0"/>
    </xf>
    <xf numFmtId="3" fontId="11" fillId="0" borderId="12" xfId="127" applyNumberFormat="1" applyFont="1" applyFill="1" applyBorder="1" applyAlignment="1">
      <alignment horizontal="right" vertical="center"/>
      <protection/>
    </xf>
    <xf numFmtId="0" fontId="6" fillId="0" borderId="13" xfId="113" applyFont="1" applyFill="1" applyBorder="1" applyAlignment="1">
      <alignment horizontal="left" vertical="center" wrapText="1" indent="8"/>
      <protection/>
    </xf>
    <xf numFmtId="0" fontId="6" fillId="0" borderId="10" xfId="113" applyFont="1" applyFill="1" applyBorder="1" applyAlignment="1">
      <alignment horizontal="left" vertical="center" wrapText="1" indent="8"/>
      <protection/>
    </xf>
    <xf numFmtId="49" fontId="60" fillId="0" borderId="23" xfId="117" applyNumberFormat="1" applyFont="1" applyFill="1" applyBorder="1" applyAlignment="1">
      <alignment horizontal="center" vertical="center" wrapText="1"/>
      <protection/>
    </xf>
    <xf numFmtId="49" fontId="60" fillId="0" borderId="22" xfId="117" applyNumberFormat="1" applyFont="1" applyFill="1" applyBorder="1" applyAlignment="1">
      <alignment horizontal="center" vertical="center" wrapText="1"/>
      <protection/>
    </xf>
    <xf numFmtId="49" fontId="23" fillId="0" borderId="13" xfId="117" applyNumberFormat="1" applyFont="1" applyFill="1" applyBorder="1" applyAlignment="1">
      <alignment horizontal="left" vertical="center" wrapText="1"/>
      <protection/>
    </xf>
    <xf numFmtId="49" fontId="23" fillId="0" borderId="10" xfId="117" applyNumberFormat="1" applyFont="1" applyFill="1" applyBorder="1" applyAlignment="1">
      <alignment horizontal="left" vertical="center" wrapText="1"/>
      <protection/>
    </xf>
    <xf numFmtId="0" fontId="11" fillId="0" borderId="10" xfId="133" applyFont="1" applyFill="1" applyBorder="1" applyAlignment="1">
      <alignment horizontal="justify" vertical="center" wrapText="1"/>
      <protection/>
    </xf>
    <xf numFmtId="164" fontId="11" fillId="0" borderId="41" xfId="130" applyNumberFormat="1" applyFont="1" applyFill="1" applyBorder="1" applyAlignment="1" applyProtection="1">
      <alignment horizontal="left" vertical="center" wrapText="1"/>
      <protection locked="0"/>
    </xf>
    <xf numFmtId="49" fontId="11" fillId="0" borderId="13" xfId="127" applyNumberFormat="1" applyFont="1" applyFill="1" applyBorder="1" applyAlignment="1">
      <alignment horizontal="left" vertical="center" wrapText="1"/>
      <protection/>
    </xf>
    <xf numFmtId="164" fontId="11" fillId="0" borderId="89" xfId="0" applyNumberFormat="1" applyFont="1" applyBorder="1" applyAlignment="1" applyProtection="1">
      <alignment horizontal="justify" vertical="center" wrapText="1"/>
      <protection locked="0"/>
    </xf>
    <xf numFmtId="164" fontId="11" fillId="0" borderId="99" xfId="0" applyNumberFormat="1" applyFont="1" applyBorder="1" applyAlignment="1" applyProtection="1">
      <alignment horizontal="justify" vertical="center" wrapText="1"/>
      <protection locked="0"/>
    </xf>
    <xf numFmtId="164" fontId="11" fillId="0" borderId="51" xfId="0" applyNumberFormat="1" applyFont="1" applyBorder="1" applyAlignment="1" applyProtection="1">
      <alignment horizontal="justify" vertical="center" wrapText="1"/>
      <protection locked="0"/>
    </xf>
    <xf numFmtId="49" fontId="11" fillId="0" borderId="49" xfId="127" applyNumberFormat="1" applyFont="1" applyFill="1" applyBorder="1" applyAlignment="1">
      <alignment horizontal="left" vertical="center" wrapText="1"/>
      <protection/>
    </xf>
    <xf numFmtId="3" fontId="11" fillId="0" borderId="10" xfId="129" applyNumberFormat="1" applyFont="1" applyFill="1" applyBorder="1" applyAlignment="1">
      <alignment horizontal="left" vertical="center" wrapText="1"/>
      <protection/>
    </xf>
    <xf numFmtId="49" fontId="11" fillId="0" borderId="10" xfId="0" applyNumberFormat="1" applyFont="1" applyFill="1" applyBorder="1" applyAlignment="1">
      <alignment horizontal="left" vertical="center" wrapText="1"/>
    </xf>
    <xf numFmtId="164" fontId="11" fillId="0" borderId="10" xfId="135" applyNumberFormat="1" applyFont="1" applyBorder="1" applyAlignment="1" applyProtection="1">
      <alignment horizontal="justify" vertical="center" wrapText="1"/>
      <protection locked="0"/>
    </xf>
    <xf numFmtId="164" fontId="11" fillId="0" borderId="21" xfId="135" applyNumberFormat="1" applyFont="1" applyBorder="1" applyAlignment="1" applyProtection="1">
      <alignment horizontal="justify" vertical="center" wrapText="1"/>
      <protection locked="0"/>
    </xf>
    <xf numFmtId="164" fontId="11" fillId="0" borderId="21" xfId="128" applyNumberFormat="1" applyFont="1" applyFill="1" applyBorder="1" applyAlignment="1">
      <alignment horizontal="justify" vertical="center" wrapText="1"/>
      <protection/>
    </xf>
    <xf numFmtId="164" fontId="11" fillId="0" borderId="104" xfId="128" applyNumberFormat="1" applyFont="1" applyFill="1" applyBorder="1" applyAlignment="1">
      <alignment horizontal="justify" vertical="center" wrapText="1"/>
      <protection/>
    </xf>
    <xf numFmtId="164" fontId="11" fillId="0" borderId="77" xfId="128" applyNumberFormat="1" applyFont="1" applyFill="1" applyBorder="1" applyAlignment="1">
      <alignment horizontal="justify" vertical="center" wrapText="1"/>
      <protection/>
    </xf>
    <xf numFmtId="164" fontId="11" fillId="0" borderId="105" xfId="128" applyNumberFormat="1" applyFont="1" applyFill="1" applyBorder="1" applyAlignment="1">
      <alignment horizontal="justify" vertical="center" wrapText="1"/>
      <protection/>
    </xf>
    <xf numFmtId="164" fontId="11" fillId="0" borderId="88" xfId="128" applyNumberFormat="1" applyFont="1" applyFill="1" applyBorder="1" applyAlignment="1">
      <alignment horizontal="justify" vertical="center" wrapText="1"/>
      <protection/>
    </xf>
    <xf numFmtId="164" fontId="11" fillId="0" borderId="36" xfId="128" applyNumberFormat="1" applyFont="1" applyFill="1" applyBorder="1" applyAlignment="1">
      <alignment horizontal="justify" vertical="center" wrapText="1"/>
      <protection/>
    </xf>
    <xf numFmtId="164" fontId="11" fillId="0" borderId="44" xfId="128" applyNumberFormat="1" applyFont="1" applyFill="1" applyBorder="1" applyAlignment="1">
      <alignment horizontal="justify" vertical="center" wrapText="1"/>
      <protection/>
    </xf>
    <xf numFmtId="0" fontId="11" fillId="0" borderId="79" xfId="129" applyNumberFormat="1" applyFont="1" applyFill="1" applyBorder="1" applyAlignment="1">
      <alignment horizontal="justify" vertical="center" wrapText="1"/>
      <protection/>
    </xf>
    <xf numFmtId="0" fontId="11" fillId="0" borderId="100" xfId="129" applyNumberFormat="1" applyFont="1" applyFill="1" applyBorder="1" applyAlignment="1">
      <alignment horizontal="justify" vertical="center" wrapText="1"/>
      <protection/>
    </xf>
    <xf numFmtId="3" fontId="11" fillId="0" borderId="10" xfId="129" applyNumberFormat="1" applyFont="1" applyFill="1" applyBorder="1" applyAlignment="1">
      <alignment horizontal="justify" vertical="center" wrapText="1"/>
      <protection/>
    </xf>
    <xf numFmtId="164" fontId="11" fillId="0" borderId="10" xfId="128" applyNumberFormat="1" applyFont="1" applyFill="1" applyBorder="1" applyAlignment="1">
      <alignment horizontal="justify" vertical="center" wrapText="1"/>
      <protection/>
    </xf>
    <xf numFmtId="0" fontId="11" fillId="0" borderId="20" xfId="0" applyFont="1" applyFill="1" applyBorder="1" applyAlignment="1">
      <alignment horizontal="justify" vertical="center" wrapText="1"/>
    </xf>
    <xf numFmtId="3" fontId="11" fillId="0" borderId="40" xfId="127" applyNumberFormat="1" applyFont="1" applyFill="1" applyBorder="1" applyAlignment="1">
      <alignment horizontal="right" vertical="center"/>
      <protection/>
    </xf>
    <xf numFmtId="0" fontId="11" fillId="0" borderId="10" xfId="129" applyFont="1" applyFill="1" applyBorder="1" applyAlignment="1">
      <alignment horizontal="left" vertical="center" wrapText="1"/>
      <protection/>
    </xf>
    <xf numFmtId="3" fontId="11" fillId="0" borderId="20" xfId="129" applyNumberFormat="1" applyFont="1" applyFill="1" applyBorder="1" applyAlignment="1">
      <alignment horizontal="left" vertical="center" wrapText="1"/>
      <protection/>
    </xf>
    <xf numFmtId="3" fontId="11" fillId="0" borderId="10" xfId="129" applyNumberFormat="1" applyFont="1" applyFill="1" applyBorder="1" applyAlignment="1">
      <alignment horizontal="left" vertical="center" wrapText="1"/>
      <protection/>
    </xf>
    <xf numFmtId="49" fontId="11" fillId="0" borderId="46" xfId="127" applyNumberFormat="1" applyFont="1" applyFill="1" applyBorder="1" applyAlignment="1">
      <alignment horizontal="left" vertical="center" wrapText="1"/>
      <protection/>
    </xf>
    <xf numFmtId="164" fontId="11" fillId="0" borderId="10" xfId="0" applyNumberFormat="1" applyFont="1" applyBorder="1" applyAlignment="1" applyProtection="1">
      <alignment horizontal="justify" vertical="center" wrapText="1"/>
      <protection locked="0"/>
    </xf>
    <xf numFmtId="3" fontId="11" fillId="0" borderId="50" xfId="127" applyNumberFormat="1" applyFont="1" applyFill="1" applyBorder="1" applyAlignment="1">
      <alignment horizontal="right" vertical="center"/>
      <protection/>
    </xf>
    <xf numFmtId="3" fontId="11" fillId="0" borderId="12" xfId="127" applyNumberFormat="1" applyFont="1" applyBorder="1" applyAlignment="1">
      <alignment horizontal="right" vertical="center"/>
      <protection/>
    </xf>
    <xf numFmtId="0" fontId="19" fillId="4" borderId="22" xfId="127" applyFont="1" applyFill="1" applyBorder="1" applyAlignment="1">
      <alignment horizontal="left" vertical="center" wrapText="1"/>
      <protection/>
    </xf>
    <xf numFmtId="49" fontId="11" fillId="0" borderId="21" xfId="0" applyNumberFormat="1" applyFont="1" applyFill="1" applyBorder="1" applyAlignment="1">
      <alignment horizontal="left" vertical="center" wrapText="1"/>
    </xf>
    <xf numFmtId="0" fontId="11" fillId="0" borderId="20" xfId="129" applyFont="1" applyFill="1" applyBorder="1" applyAlignment="1">
      <alignment horizontal="justify" vertical="center" wrapText="1"/>
      <protection/>
    </xf>
    <xf numFmtId="164" fontId="11" fillId="0" borderId="79" xfId="117" applyNumberFormat="1" applyFont="1" applyFill="1" applyBorder="1" applyAlignment="1">
      <alignment horizontal="justify" vertical="center" wrapText="1"/>
      <protection/>
    </xf>
    <xf numFmtId="164" fontId="11" fillId="0" borderId="100" xfId="117" applyNumberFormat="1" applyFont="1" applyFill="1" applyBorder="1" applyAlignment="1">
      <alignment horizontal="justify" vertical="center" wrapText="1"/>
      <protection/>
    </xf>
    <xf numFmtId="164" fontId="11" fillId="0" borderId="31" xfId="117" applyNumberFormat="1" applyFont="1" applyFill="1" applyBorder="1" applyAlignment="1">
      <alignment horizontal="justify" vertical="center" wrapText="1"/>
      <protection/>
    </xf>
    <xf numFmtId="164" fontId="11" fillId="0" borderId="79" xfId="118" applyNumberFormat="1" applyFont="1" applyFill="1" applyBorder="1" applyAlignment="1" applyProtection="1">
      <alignment horizontal="justify" vertical="center" wrapText="1"/>
      <protection locked="0"/>
    </xf>
    <xf numFmtId="164" fontId="11" fillId="0" borderId="100" xfId="118" applyNumberFormat="1" applyFont="1" applyFill="1" applyBorder="1" applyAlignment="1" applyProtection="1">
      <alignment horizontal="justify" vertical="center" wrapText="1"/>
      <protection locked="0"/>
    </xf>
    <xf numFmtId="164" fontId="11" fillId="0" borderId="31" xfId="118" applyNumberFormat="1" applyFont="1" applyFill="1" applyBorder="1" applyAlignment="1" applyProtection="1">
      <alignment horizontal="justify" vertical="center" wrapText="1"/>
      <protection locked="0"/>
    </xf>
    <xf numFmtId="164" fontId="11" fillId="0" borderId="89" xfId="109" applyNumberFormat="1" applyFont="1" applyFill="1" applyBorder="1" applyAlignment="1">
      <alignment horizontal="justify" vertical="center" wrapText="1"/>
      <protection/>
    </xf>
    <xf numFmtId="164" fontId="11" fillId="0" borderId="99" xfId="109" applyNumberFormat="1" applyFont="1" applyFill="1" applyBorder="1" applyAlignment="1">
      <alignment horizontal="justify" vertical="center" wrapText="1"/>
      <protection/>
    </xf>
    <xf numFmtId="164" fontId="11" fillId="0" borderId="51" xfId="109" applyNumberFormat="1" applyFont="1" applyFill="1" applyBorder="1" applyAlignment="1">
      <alignment horizontal="justify" vertical="center" wrapText="1"/>
      <protection/>
    </xf>
    <xf numFmtId="49" fontId="11" fillId="0" borderId="79" xfId="0" applyNumberFormat="1" applyFont="1" applyFill="1" applyBorder="1" applyAlignment="1">
      <alignment horizontal="justify" vertical="center" wrapText="1"/>
    </xf>
    <xf numFmtId="49" fontId="11" fillId="0" borderId="100" xfId="0" applyNumberFormat="1" applyFont="1" applyFill="1" applyBorder="1" applyAlignment="1">
      <alignment horizontal="justify" vertical="center" wrapText="1"/>
    </xf>
    <xf numFmtId="49" fontId="11" fillId="0" borderId="31" xfId="0" applyNumberFormat="1" applyFont="1" applyFill="1" applyBorder="1" applyAlignment="1">
      <alignment horizontal="justify" vertical="center" wrapText="1"/>
    </xf>
    <xf numFmtId="49" fontId="11" fillId="0" borderId="79" xfId="108" applyNumberFormat="1" applyFont="1" applyFill="1" applyBorder="1" applyAlignment="1">
      <alignment horizontal="justify" vertical="center" wrapText="1"/>
      <protection/>
    </xf>
    <xf numFmtId="49" fontId="11" fillId="0" borderId="100" xfId="108" applyNumberFormat="1" applyFont="1" applyFill="1" applyBorder="1" applyAlignment="1">
      <alignment horizontal="justify" vertical="center" wrapText="1"/>
      <protection/>
    </xf>
    <xf numFmtId="49" fontId="11" fillId="0" borderId="31" xfId="108" applyNumberFormat="1" applyFont="1" applyFill="1" applyBorder="1" applyAlignment="1">
      <alignment horizontal="justify" vertical="center" wrapText="1"/>
      <protection/>
    </xf>
    <xf numFmtId="49" fontId="11" fillId="0" borderId="79" xfId="115" applyNumberFormat="1" applyFont="1" applyFill="1" applyBorder="1" applyAlignment="1">
      <alignment horizontal="justify" vertical="center" wrapText="1"/>
      <protection/>
    </xf>
    <xf numFmtId="49" fontId="11" fillId="0" borderId="100" xfId="115" applyNumberFormat="1" applyFont="1" applyFill="1" applyBorder="1" applyAlignment="1">
      <alignment horizontal="justify" vertical="center" wrapText="1"/>
      <protection/>
    </xf>
    <xf numFmtId="49" fontId="11" fillId="0" borderId="31" xfId="115" applyNumberFormat="1" applyFont="1" applyFill="1" applyBorder="1" applyAlignment="1">
      <alignment horizontal="justify" vertical="center" wrapText="1"/>
      <protection/>
    </xf>
    <xf numFmtId="0" fontId="23" fillId="0" borderId="0" xfId="127" applyFont="1" applyAlignment="1">
      <alignment horizontal="center" vertical="center" wrapText="1"/>
      <protection/>
    </xf>
    <xf numFmtId="3" fontId="19" fillId="0" borderId="106" xfId="127" applyNumberFormat="1" applyFont="1" applyBorder="1" applyAlignment="1">
      <alignment horizontal="right" vertical="center" wrapText="1"/>
      <protection/>
    </xf>
    <xf numFmtId="3" fontId="23" fillId="0" borderId="0" xfId="116" applyNumberFormat="1" applyFont="1" applyBorder="1" applyAlignment="1">
      <alignment horizontal="center" vertical="center"/>
      <protection/>
    </xf>
    <xf numFmtId="164" fontId="23" fillId="0" borderId="18" xfId="127" applyNumberFormat="1" applyFont="1" applyFill="1" applyBorder="1" applyAlignment="1">
      <alignment horizontal="center" vertical="center" wrapText="1"/>
      <protection/>
    </xf>
    <xf numFmtId="164" fontId="11" fillId="0" borderId="98" xfId="116" applyNumberFormat="1" applyFont="1" applyBorder="1" applyAlignment="1" applyProtection="1">
      <alignment horizontal="justify" vertical="center" wrapText="1"/>
      <protection locked="0"/>
    </xf>
    <xf numFmtId="164" fontId="11" fillId="0" borderId="97" xfId="116" applyNumberFormat="1" applyFont="1" applyBorder="1" applyAlignment="1" applyProtection="1">
      <alignment horizontal="justify" vertical="center" wrapText="1"/>
      <protection locked="0"/>
    </xf>
    <xf numFmtId="164" fontId="11" fillId="0" borderId="101" xfId="116" applyNumberFormat="1" applyFont="1" applyBorder="1" applyAlignment="1" applyProtection="1">
      <alignment horizontal="justify" vertical="center" wrapText="1"/>
      <protection locked="0"/>
    </xf>
    <xf numFmtId="164" fontId="11" fillId="0" borderId="10" xfId="116" applyNumberFormat="1" applyFont="1" applyFill="1" applyBorder="1" applyAlignment="1" applyProtection="1">
      <alignment horizontal="justify" vertical="center" wrapText="1"/>
      <protection locked="0"/>
    </xf>
    <xf numFmtId="164" fontId="11" fillId="0" borderId="79" xfId="116" applyNumberFormat="1" applyFont="1" applyBorder="1" applyAlignment="1" applyProtection="1">
      <alignment horizontal="justify" vertical="center" wrapText="1"/>
      <protection locked="0"/>
    </xf>
    <xf numFmtId="164" fontId="11" fillId="0" borderId="100" xfId="116" applyNumberFormat="1" applyFont="1" applyBorder="1" applyAlignment="1" applyProtection="1">
      <alignment horizontal="justify" vertical="center" wrapText="1"/>
      <protection locked="0"/>
    </xf>
    <xf numFmtId="164" fontId="11" fillId="0" borderId="31" xfId="116" applyNumberFormat="1" applyFont="1" applyBorder="1" applyAlignment="1" applyProtection="1">
      <alignment horizontal="justify" vertical="center" wrapText="1"/>
      <protection locked="0"/>
    </xf>
    <xf numFmtId="49" fontId="11" fillId="0" borderId="98" xfId="109" applyNumberFormat="1" applyFont="1" applyFill="1" applyBorder="1" applyAlignment="1">
      <alignment horizontal="justify" vertical="center" wrapText="1"/>
      <protection/>
    </xf>
    <xf numFmtId="49" fontId="11" fillId="0" borderId="97" xfId="109" applyNumberFormat="1" applyFont="1" applyFill="1" applyBorder="1" applyAlignment="1">
      <alignment horizontal="justify" vertical="center" wrapText="1"/>
      <protection/>
    </xf>
    <xf numFmtId="49" fontId="11" fillId="0" borderId="101" xfId="109" applyNumberFormat="1" applyFont="1" applyFill="1" applyBorder="1" applyAlignment="1">
      <alignment horizontal="justify" vertical="center" wrapText="1"/>
      <protection/>
    </xf>
    <xf numFmtId="49" fontId="11" fillId="0" borderId="20" xfId="0" applyNumberFormat="1" applyFont="1" applyFill="1" applyBorder="1" applyAlignment="1">
      <alignment horizontal="justify" vertical="center" wrapText="1"/>
    </xf>
    <xf numFmtId="49" fontId="11" fillId="0" borderId="79" xfId="117" applyNumberFormat="1" applyFont="1" applyFill="1" applyBorder="1" applyAlignment="1">
      <alignment horizontal="justify" vertical="center" wrapText="1"/>
      <protection/>
    </xf>
    <xf numFmtId="49" fontId="11" fillId="0" borderId="100" xfId="117" applyNumberFormat="1" applyFont="1" applyFill="1" applyBorder="1" applyAlignment="1">
      <alignment horizontal="justify" vertical="center" wrapText="1"/>
      <protection/>
    </xf>
    <xf numFmtId="49" fontId="11" fillId="0" borderId="31" xfId="117" applyNumberFormat="1" applyFont="1" applyFill="1" applyBorder="1" applyAlignment="1">
      <alignment horizontal="justify" vertical="center" wrapText="1"/>
      <protection/>
    </xf>
    <xf numFmtId="49" fontId="11" fillId="0" borderId="104" xfId="109" applyNumberFormat="1" applyFont="1" applyFill="1" applyBorder="1" applyAlignment="1">
      <alignment horizontal="justify" vertical="center" wrapText="1"/>
      <protection/>
    </xf>
    <xf numFmtId="49" fontId="11" fillId="0" borderId="77" xfId="109" applyNumberFormat="1" applyFont="1" applyFill="1" applyBorder="1" applyAlignment="1">
      <alignment horizontal="justify" vertical="center" wrapText="1"/>
      <protection/>
    </xf>
    <xf numFmtId="164" fontId="23" fillId="0" borderId="18" xfId="128" applyNumberFormat="1" applyFont="1" applyFill="1" applyBorder="1" applyAlignment="1">
      <alignment horizontal="center" vertical="center" wrapText="1"/>
      <protection/>
    </xf>
    <xf numFmtId="164" fontId="11" fillId="0" borderId="20" xfId="128" applyNumberFormat="1" applyFont="1" applyFill="1" applyBorder="1" applyAlignment="1">
      <alignment horizontal="justify" vertical="center" wrapText="1"/>
      <protection/>
    </xf>
    <xf numFmtId="164" fontId="11" fillId="0" borderId="79" xfId="116" applyNumberFormat="1" applyFont="1" applyBorder="1" applyAlignment="1" applyProtection="1">
      <alignment horizontal="justify" vertical="top" wrapText="1"/>
      <protection locked="0"/>
    </xf>
    <xf numFmtId="164" fontId="11" fillId="0" borderId="100" xfId="116" applyNumberFormat="1" applyFont="1" applyBorder="1" applyAlignment="1" applyProtection="1">
      <alignment horizontal="justify" vertical="top" wrapText="1"/>
      <protection locked="0"/>
    </xf>
    <xf numFmtId="164" fontId="11" fillId="0" borderId="31" xfId="116" applyNumberFormat="1" applyFont="1" applyBorder="1" applyAlignment="1" applyProtection="1">
      <alignment horizontal="justify" vertical="top" wrapText="1"/>
      <protection locked="0"/>
    </xf>
    <xf numFmtId="164" fontId="11" fillId="0" borderId="89" xfId="116" applyNumberFormat="1" applyFont="1" applyBorder="1" applyAlignment="1" applyProtection="1">
      <alignment horizontal="justify" vertical="center" wrapText="1"/>
      <protection locked="0"/>
    </xf>
    <xf numFmtId="164" fontId="11" fillId="0" borderId="99" xfId="116" applyNumberFormat="1" applyFont="1" applyBorder="1" applyAlignment="1" applyProtection="1">
      <alignment horizontal="justify" vertical="center" wrapText="1"/>
      <protection locked="0"/>
    </xf>
    <xf numFmtId="164" fontId="11" fillId="0" borderId="51" xfId="116" applyNumberFormat="1" applyFont="1" applyBorder="1" applyAlignment="1" applyProtection="1">
      <alignment horizontal="justify" vertical="center" wrapText="1"/>
      <protection locked="0"/>
    </xf>
    <xf numFmtId="164" fontId="9" fillId="0" borderId="97" xfId="116" applyNumberFormat="1" applyFont="1" applyBorder="1" applyAlignment="1" applyProtection="1">
      <alignment horizontal="justify" vertical="center" wrapText="1"/>
      <protection locked="0"/>
    </xf>
    <xf numFmtId="164" fontId="9" fillId="0" borderId="101" xfId="116" applyNumberFormat="1" applyFont="1" applyBorder="1" applyAlignment="1" applyProtection="1">
      <alignment horizontal="justify" vertical="center" wrapText="1"/>
      <protection locked="0"/>
    </xf>
    <xf numFmtId="49" fontId="11" fillId="0" borderId="98" xfId="115" applyNumberFormat="1" applyFont="1" applyFill="1" applyBorder="1" applyAlignment="1">
      <alignment horizontal="justify" vertical="center" wrapText="1"/>
      <protection/>
    </xf>
    <xf numFmtId="49" fontId="11" fillId="0" borderId="97" xfId="115" applyNumberFormat="1" applyFont="1" applyFill="1" applyBorder="1" applyAlignment="1">
      <alignment horizontal="justify" vertical="center" wrapText="1"/>
      <protection/>
    </xf>
    <xf numFmtId="49" fontId="11" fillId="0" borderId="101" xfId="115" applyNumberFormat="1" applyFont="1" applyFill="1" applyBorder="1" applyAlignment="1">
      <alignment horizontal="justify" vertical="center" wrapText="1"/>
      <protection/>
    </xf>
    <xf numFmtId="164" fontId="11" fillId="0" borderId="79" xfId="118" applyNumberFormat="1" applyFont="1" applyFill="1" applyBorder="1" applyAlignment="1" applyProtection="1">
      <alignment horizontal="justify" vertical="center" wrapText="1"/>
      <protection locked="0"/>
    </xf>
    <xf numFmtId="164" fontId="11" fillId="0" borderId="100" xfId="118" applyNumberFormat="1" applyFont="1" applyFill="1" applyBorder="1" applyAlignment="1" applyProtection="1">
      <alignment horizontal="justify" vertical="center" wrapText="1"/>
      <protection locked="0"/>
    </xf>
    <xf numFmtId="164" fontId="11" fillId="0" borderId="31" xfId="118" applyNumberFormat="1" applyFont="1" applyFill="1" applyBorder="1" applyAlignment="1" applyProtection="1">
      <alignment horizontal="justify" vertical="center" wrapText="1"/>
      <protection locked="0"/>
    </xf>
    <xf numFmtId="0" fontId="5" fillId="0" borderId="32" xfId="0" applyFont="1" applyBorder="1" applyAlignment="1">
      <alignment horizontal="center" vertical="center" wrapText="1"/>
    </xf>
    <xf numFmtId="164" fontId="6" fillId="0" borderId="13" xfId="105" applyNumberFormat="1" applyFont="1" applyFill="1" applyBorder="1" applyAlignment="1">
      <alignment horizontal="center" vertical="center" wrapText="1"/>
      <protection/>
    </xf>
    <xf numFmtId="164" fontId="6" fillId="0" borderId="10" xfId="105" applyNumberFormat="1" applyFont="1" applyFill="1" applyBorder="1" applyAlignment="1">
      <alignment horizontal="center" vertical="center" wrapText="1"/>
      <protection/>
    </xf>
    <xf numFmtId="49" fontId="60" fillId="0" borderId="23" xfId="127" applyNumberFormat="1" applyFont="1" applyFill="1" applyBorder="1" applyAlignment="1">
      <alignment horizontal="center" vertical="center" wrapText="1"/>
      <protection/>
    </xf>
    <xf numFmtId="49" fontId="60" fillId="0" borderId="22" xfId="127" applyNumberFormat="1" applyFont="1" applyFill="1" applyBorder="1" applyAlignment="1">
      <alignment horizontal="center" vertical="center" wrapText="1"/>
      <protection/>
    </xf>
    <xf numFmtId="49" fontId="60" fillId="0" borderId="32" xfId="127" applyNumberFormat="1" applyFont="1" applyFill="1" applyBorder="1" applyAlignment="1">
      <alignment horizontal="center" vertical="center" wrapText="1"/>
      <protection/>
    </xf>
    <xf numFmtId="164" fontId="11" fillId="0" borderId="10" xfId="130" applyNumberFormat="1" applyFont="1" applyFill="1" applyBorder="1" applyAlignment="1" applyProtection="1">
      <alignment horizontal="left" vertical="center" wrapText="1"/>
      <protection locked="0"/>
    </xf>
    <xf numFmtId="49" fontId="11" fillId="0" borderId="89" xfId="108" applyNumberFormat="1" applyFont="1" applyFill="1" applyBorder="1" applyAlignment="1">
      <alignment horizontal="justify" vertical="center" wrapText="1"/>
      <protection/>
    </xf>
    <xf numFmtId="49" fontId="11" fillId="0" borderId="99" xfId="108" applyNumberFormat="1" applyFont="1" applyFill="1" applyBorder="1" applyAlignment="1">
      <alignment horizontal="justify" vertical="center" wrapText="1"/>
      <protection/>
    </xf>
    <xf numFmtId="49" fontId="11" fillId="0" borderId="51" xfId="108" applyNumberFormat="1" applyFont="1" applyFill="1" applyBorder="1" applyAlignment="1">
      <alignment horizontal="justify" vertical="center" wrapText="1"/>
      <protection/>
    </xf>
    <xf numFmtId="3" fontId="38" fillId="0" borderId="10" xfId="129" applyNumberFormat="1" applyFont="1" applyFill="1" applyBorder="1" applyAlignment="1">
      <alignment horizontal="left" vertical="center" wrapText="1"/>
      <protection/>
    </xf>
    <xf numFmtId="0" fontId="11" fillId="0" borderId="10" xfId="0" applyFont="1" applyFill="1" applyBorder="1" applyAlignment="1">
      <alignment horizontal="left" vertical="center" wrapText="1"/>
    </xf>
    <xf numFmtId="0" fontId="11" fillId="0" borderId="98" xfId="129" applyFont="1" applyFill="1" applyBorder="1" applyAlignment="1">
      <alignment horizontal="left" vertical="center" wrapText="1"/>
      <protection/>
    </xf>
    <xf numFmtId="0" fontId="11" fillId="0" borderId="97" xfId="129" applyFont="1" applyFill="1" applyBorder="1" applyAlignment="1">
      <alignment horizontal="left" vertical="center" wrapText="1"/>
      <protection/>
    </xf>
    <xf numFmtId="0" fontId="11" fillId="0" borderId="101" xfId="129" applyFont="1" applyFill="1" applyBorder="1" applyAlignment="1">
      <alignment horizontal="left" vertical="center" wrapText="1"/>
      <protection/>
    </xf>
    <xf numFmtId="164" fontId="11" fillId="0" borderId="21" xfId="130" applyNumberFormat="1" applyFont="1" applyFill="1" applyBorder="1" applyAlignment="1" applyProtection="1">
      <alignment horizontal="left" vertical="center" wrapText="1"/>
      <protection locked="0"/>
    </xf>
    <xf numFmtId="49" fontId="23" fillId="4" borderId="32" xfId="127" applyNumberFormat="1" applyFont="1" applyFill="1" applyBorder="1" applyAlignment="1">
      <alignment horizontal="left" vertical="center" wrapText="1"/>
      <protection/>
    </xf>
    <xf numFmtId="49" fontId="11" fillId="0" borderId="46" xfId="127" applyNumberFormat="1" applyFont="1" applyFill="1" applyBorder="1" applyAlignment="1">
      <alignment vertical="center" wrapText="1"/>
      <protection/>
    </xf>
    <xf numFmtId="49" fontId="11" fillId="0" borderId="13" xfId="127" applyNumberFormat="1" applyFont="1" applyFill="1" applyBorder="1" applyAlignment="1">
      <alignment vertical="center" wrapText="1"/>
      <protection/>
    </xf>
    <xf numFmtId="0" fontId="11" fillId="0" borderId="20" xfId="129" applyFont="1" applyFill="1" applyBorder="1" applyAlignment="1">
      <alignment horizontal="left" vertical="center" wrapText="1"/>
      <protection/>
    </xf>
    <xf numFmtId="164" fontId="11" fillId="0" borderId="10" xfId="0" applyNumberFormat="1" applyFont="1" applyFill="1" applyBorder="1" applyAlignment="1" applyProtection="1">
      <alignment horizontal="left" vertical="center" wrapText="1"/>
      <protection locked="0"/>
    </xf>
    <xf numFmtId="164" fontId="11" fillId="0" borderId="21" xfId="0" applyNumberFormat="1" applyFont="1" applyFill="1" applyBorder="1" applyAlignment="1" applyProtection="1">
      <alignment horizontal="left" vertical="center" wrapText="1"/>
      <protection locked="0"/>
    </xf>
    <xf numFmtId="0" fontId="11" fillId="0" borderId="79" xfId="129" applyFont="1" applyFill="1" applyBorder="1" applyAlignment="1">
      <alignment horizontal="justify" vertical="center" wrapText="1"/>
      <protection/>
    </xf>
    <xf numFmtId="0" fontId="11" fillId="0" borderId="100" xfId="129" applyFont="1" applyFill="1" applyBorder="1" applyAlignment="1">
      <alignment horizontal="justify" vertical="center" wrapText="1"/>
      <protection/>
    </xf>
    <xf numFmtId="0" fontId="11" fillId="0" borderId="31" xfId="129" applyFont="1" applyFill="1" applyBorder="1" applyAlignment="1">
      <alignment horizontal="justify" vertical="center" wrapText="1"/>
      <protection/>
    </xf>
    <xf numFmtId="164" fontId="11" fillId="0" borderId="79" xfId="0" applyNumberFormat="1" applyFont="1" applyBorder="1" applyAlignment="1" applyProtection="1">
      <alignment horizontal="justify" vertical="center" wrapText="1"/>
      <protection locked="0"/>
    </xf>
    <xf numFmtId="164" fontId="11" fillId="0" borderId="100" xfId="0" applyNumberFormat="1" applyFont="1" applyBorder="1" applyAlignment="1" applyProtection="1">
      <alignment horizontal="justify" vertical="center" wrapText="1"/>
      <protection locked="0"/>
    </xf>
    <xf numFmtId="164" fontId="11" fillId="0" borderId="31" xfId="0" applyNumberFormat="1" applyFont="1" applyBorder="1" applyAlignment="1" applyProtection="1">
      <alignment horizontal="justify" vertical="center" wrapText="1"/>
      <protection locked="0"/>
    </xf>
    <xf numFmtId="3" fontId="11" fillId="0" borderId="79" xfId="129" applyNumberFormat="1" applyFont="1" applyFill="1" applyBorder="1" applyAlignment="1">
      <alignment horizontal="justify" vertical="center" wrapText="1"/>
      <protection/>
    </xf>
    <xf numFmtId="3" fontId="11" fillId="0" borderId="100" xfId="129" applyNumberFormat="1" applyFont="1" applyFill="1" applyBorder="1" applyAlignment="1">
      <alignment horizontal="justify" vertical="center" wrapText="1"/>
      <protection/>
    </xf>
    <xf numFmtId="3" fontId="11" fillId="0" borderId="31" xfId="129" applyNumberFormat="1" applyFont="1" applyFill="1" applyBorder="1" applyAlignment="1">
      <alignment horizontal="justify" vertical="center" wrapText="1"/>
      <protection/>
    </xf>
    <xf numFmtId="164" fontId="11" fillId="0" borderId="28" xfId="0" applyNumberFormat="1" applyFont="1" applyBorder="1" applyAlignment="1" applyProtection="1">
      <alignment horizontal="left" vertical="center" wrapText="1"/>
      <protection locked="0"/>
    </xf>
    <xf numFmtId="164" fontId="11" fillId="0" borderId="10" xfId="0" applyNumberFormat="1" applyFont="1" applyBorder="1" applyAlignment="1" applyProtection="1">
      <alignment horizontal="left" vertical="center" wrapText="1"/>
      <protection locked="0"/>
    </xf>
    <xf numFmtId="49" fontId="11" fillId="0" borderId="20" xfId="127" applyNumberFormat="1" applyFont="1" applyFill="1" applyBorder="1" applyAlignment="1">
      <alignment horizontal="justify" vertical="center" wrapText="1"/>
      <protection/>
    </xf>
    <xf numFmtId="3" fontId="11" fillId="0" borderId="10" xfId="105" applyNumberFormat="1" applyFont="1" applyFill="1" applyBorder="1" applyAlignment="1">
      <alignment horizontal="justify" vertical="center" wrapText="1"/>
      <protection/>
    </xf>
    <xf numFmtId="49" fontId="11" fillId="0" borderId="13" xfId="0" applyNumberFormat="1" applyFont="1" applyFill="1" applyBorder="1" applyAlignment="1">
      <alignment horizontal="left" vertical="center" wrapText="1"/>
    </xf>
    <xf numFmtId="0" fontId="11" fillId="0" borderId="13" xfId="0" applyFont="1" applyBorder="1" applyAlignment="1">
      <alignment horizontal="left" vertical="center" wrapText="1"/>
    </xf>
    <xf numFmtId="164" fontId="11" fillId="0" borderId="21" xfId="134" applyNumberFormat="1" applyFont="1" applyFill="1" applyBorder="1" applyAlignment="1" applyProtection="1">
      <alignment horizontal="justify" vertical="center" wrapText="1"/>
      <protection locked="0"/>
    </xf>
    <xf numFmtId="49" fontId="61" fillId="0" borderId="23" xfId="127" applyNumberFormat="1" applyFont="1" applyFill="1" applyBorder="1" applyAlignment="1">
      <alignment horizontal="center" vertical="center" wrapText="1"/>
      <protection/>
    </xf>
    <xf numFmtId="49" fontId="61" fillId="0" borderId="22" xfId="127" applyNumberFormat="1" applyFont="1" applyFill="1" applyBorder="1" applyAlignment="1">
      <alignment horizontal="center" vertical="center" wrapText="1"/>
      <protection/>
    </xf>
    <xf numFmtId="49" fontId="61" fillId="0" borderId="32" xfId="127" applyNumberFormat="1" applyFont="1" applyFill="1" applyBorder="1" applyAlignment="1">
      <alignment horizontal="center" vertical="center" wrapText="1"/>
      <protection/>
    </xf>
    <xf numFmtId="49" fontId="11" fillId="0" borderId="90" xfId="127" applyNumberFormat="1" applyFont="1" applyFill="1" applyBorder="1" applyAlignment="1">
      <alignment horizontal="justify" vertical="center" wrapText="1"/>
      <protection/>
    </xf>
    <xf numFmtId="49" fontId="11" fillId="0" borderId="22" xfId="127" applyNumberFormat="1" applyFont="1" applyFill="1" applyBorder="1" applyAlignment="1">
      <alignment horizontal="justify" vertical="center" wrapText="1"/>
      <protection/>
    </xf>
    <xf numFmtId="49" fontId="11" fillId="0" borderId="32" xfId="127" applyNumberFormat="1" applyFont="1" applyFill="1" applyBorder="1" applyAlignment="1">
      <alignment horizontal="justify" vertical="center" wrapText="1"/>
      <protection/>
    </xf>
    <xf numFmtId="164" fontId="61" fillId="0" borderId="23" xfId="127" applyNumberFormat="1" applyFont="1" applyFill="1" applyBorder="1" applyAlignment="1">
      <alignment horizontal="center" vertical="center" wrapText="1"/>
      <protection/>
    </xf>
    <xf numFmtId="164" fontId="61" fillId="0" borderId="22" xfId="127" applyNumberFormat="1" applyFont="1" applyFill="1" applyBorder="1" applyAlignment="1">
      <alignment horizontal="center" vertical="center" wrapText="1"/>
      <protection/>
    </xf>
    <xf numFmtId="164" fontId="61" fillId="0" borderId="32" xfId="127" applyNumberFormat="1" applyFont="1" applyFill="1" applyBorder="1" applyAlignment="1">
      <alignment horizontal="center" vertical="center" wrapText="1"/>
      <protection/>
    </xf>
    <xf numFmtId="0" fontId="11" fillId="0" borderId="10" xfId="129" applyFont="1" applyFill="1" applyBorder="1" applyAlignment="1">
      <alignment horizontal="left" vertical="center" wrapText="1"/>
      <protection/>
    </xf>
    <xf numFmtId="0" fontId="11" fillId="0" borderId="20" xfId="117" applyFont="1" applyFill="1" applyBorder="1" applyAlignment="1">
      <alignment horizontal="justify" vertical="center" wrapText="1"/>
      <protection/>
    </xf>
    <xf numFmtId="164" fontId="60" fillId="0" borderId="23" xfId="117" applyNumberFormat="1" applyFont="1" applyFill="1" applyBorder="1" applyAlignment="1">
      <alignment horizontal="center" vertical="center" wrapText="1"/>
      <protection/>
    </xf>
    <xf numFmtId="164" fontId="60" fillId="0" borderId="22" xfId="117" applyNumberFormat="1" applyFont="1" applyFill="1" applyBorder="1" applyAlignment="1">
      <alignment horizontal="center" vertical="center" wrapText="1"/>
      <protection/>
    </xf>
    <xf numFmtId="164" fontId="60" fillId="0" borderId="32" xfId="117" applyNumberFormat="1" applyFont="1" applyFill="1" applyBorder="1" applyAlignment="1">
      <alignment horizontal="center" vertical="center" wrapText="1"/>
      <protection/>
    </xf>
    <xf numFmtId="164" fontId="23" fillId="0" borderId="75" xfId="127" applyNumberFormat="1" applyFont="1" applyFill="1" applyBorder="1" applyAlignment="1">
      <alignment horizontal="center" vertical="center" wrapText="1"/>
      <protection/>
    </xf>
    <xf numFmtId="164" fontId="23" fillId="0" borderId="45" xfId="127" applyNumberFormat="1" applyFont="1" applyFill="1" applyBorder="1" applyAlignment="1">
      <alignment horizontal="center" vertical="center" wrapText="1"/>
      <protection/>
    </xf>
    <xf numFmtId="164" fontId="23" fillId="0" borderId="76" xfId="127" applyNumberFormat="1" applyFont="1" applyFill="1" applyBorder="1" applyAlignment="1">
      <alignment horizontal="center" vertical="center" wrapText="1"/>
      <protection/>
    </xf>
    <xf numFmtId="164" fontId="23" fillId="0" borderId="78" xfId="127" applyNumberFormat="1" applyFont="1" applyFill="1" applyBorder="1" applyAlignment="1">
      <alignment horizontal="center" vertical="center" wrapText="1"/>
      <protection/>
    </xf>
    <xf numFmtId="164" fontId="23" fillId="0" borderId="75" xfId="128" applyNumberFormat="1" applyFont="1" applyFill="1" applyBorder="1" applyAlignment="1">
      <alignment horizontal="center" vertical="center" wrapText="1"/>
      <protection/>
    </xf>
    <xf numFmtId="164" fontId="23" fillId="0" borderId="45" xfId="128" applyNumberFormat="1" applyFont="1" applyFill="1" applyBorder="1" applyAlignment="1">
      <alignment horizontal="center" vertical="center" wrapText="1"/>
      <protection/>
    </xf>
    <xf numFmtId="164" fontId="23" fillId="0" borderId="19" xfId="128" applyNumberFormat="1" applyFont="1" applyFill="1" applyBorder="1" applyAlignment="1">
      <alignment horizontal="center" vertical="center" wrapText="1"/>
      <protection/>
    </xf>
    <xf numFmtId="164" fontId="23" fillId="0" borderId="26" xfId="128" applyNumberFormat="1" applyFont="1" applyFill="1" applyBorder="1" applyAlignment="1">
      <alignment horizontal="center" vertical="center" wrapText="1"/>
      <protection/>
    </xf>
    <xf numFmtId="164" fontId="23" fillId="0" borderId="76" xfId="128" applyNumberFormat="1" applyFont="1" applyFill="1" applyBorder="1" applyAlignment="1">
      <alignment horizontal="center" vertical="center" wrapText="1"/>
      <protection/>
    </xf>
    <xf numFmtId="164" fontId="23" fillId="0" borderId="78" xfId="128" applyNumberFormat="1" applyFont="1" applyFill="1" applyBorder="1" applyAlignment="1">
      <alignment horizontal="center" vertical="center" wrapText="1"/>
      <protection/>
    </xf>
    <xf numFmtId="49" fontId="9" fillId="0" borderId="23" xfId="117" applyNumberFormat="1" applyFont="1" applyFill="1" applyBorder="1" applyAlignment="1">
      <alignment horizontal="left" vertical="center"/>
      <protection/>
    </xf>
    <xf numFmtId="49" fontId="9" fillId="0" borderId="22" xfId="117" applyNumberFormat="1" applyFont="1" applyFill="1" applyBorder="1" applyAlignment="1">
      <alignment horizontal="left" vertical="center"/>
      <protection/>
    </xf>
    <xf numFmtId="49" fontId="9" fillId="0" borderId="32" xfId="117" applyNumberFormat="1" applyFont="1" applyFill="1" applyBorder="1" applyAlignment="1">
      <alignment horizontal="left" vertical="center"/>
      <protection/>
    </xf>
    <xf numFmtId="0" fontId="9" fillId="0" borderId="10" xfId="117" applyFont="1" applyFill="1" applyBorder="1" applyAlignment="1">
      <alignment horizontal="center" vertical="center" wrapText="1"/>
      <protection/>
    </xf>
    <xf numFmtId="0" fontId="11" fillId="0" borderId="28" xfId="132" applyFont="1" applyFill="1" applyBorder="1" applyAlignment="1">
      <alignment horizontal="left" vertical="center"/>
      <protection/>
    </xf>
    <xf numFmtId="164" fontId="60" fillId="0" borderId="23" xfId="105" applyNumberFormat="1" applyFont="1" applyFill="1" applyBorder="1" applyAlignment="1">
      <alignment horizontal="center" vertical="center" wrapText="1"/>
      <protection/>
    </xf>
    <xf numFmtId="164" fontId="60" fillId="0" borderId="22" xfId="105" applyNumberFormat="1" applyFont="1" applyFill="1" applyBorder="1" applyAlignment="1">
      <alignment horizontal="center" vertical="center" wrapText="1"/>
      <protection/>
    </xf>
    <xf numFmtId="164" fontId="60" fillId="0" borderId="32" xfId="105" applyNumberFormat="1" applyFont="1" applyFill="1" applyBorder="1" applyAlignment="1">
      <alignment horizontal="center" vertical="center" wrapText="1"/>
      <protection/>
    </xf>
    <xf numFmtId="0" fontId="11" fillId="0" borderId="98" xfId="132" applyFont="1" applyFill="1" applyBorder="1" applyAlignment="1">
      <alignment horizontal="justify" vertical="center" wrapText="1"/>
      <protection/>
    </xf>
    <xf numFmtId="0" fontId="11" fillId="0" borderId="97" xfId="132" applyFont="1" applyFill="1" applyBorder="1" applyAlignment="1">
      <alignment horizontal="justify" vertical="center" wrapText="1"/>
      <protection/>
    </xf>
    <xf numFmtId="0" fontId="11" fillId="0" borderId="101" xfId="132" applyFont="1" applyFill="1" applyBorder="1" applyAlignment="1">
      <alignment horizontal="justify" vertical="center" wrapText="1"/>
      <protection/>
    </xf>
    <xf numFmtId="164" fontId="9" fillId="0" borderId="23" xfId="110" applyNumberFormat="1" applyFont="1" applyFill="1" applyBorder="1" applyAlignment="1">
      <alignment horizontal="left" vertical="center"/>
      <protection/>
    </xf>
    <xf numFmtId="164" fontId="9" fillId="0" borderId="22" xfId="110" applyNumberFormat="1" applyFont="1" applyFill="1" applyBorder="1" applyAlignment="1">
      <alignment horizontal="left" vertical="center"/>
      <protection/>
    </xf>
    <xf numFmtId="164" fontId="9" fillId="0" borderId="32" xfId="110" applyNumberFormat="1" applyFont="1" applyFill="1" applyBorder="1" applyAlignment="1">
      <alignment horizontal="left" vertical="center"/>
      <protection/>
    </xf>
    <xf numFmtId="164" fontId="18" fillId="0" borderId="20" xfId="114" applyNumberFormat="1" applyFont="1" applyFill="1" applyBorder="1" applyAlignment="1">
      <alignment horizontal="center" vertical="center" wrapText="1"/>
      <protection/>
    </xf>
    <xf numFmtId="164" fontId="19" fillId="0" borderId="10" xfId="114" applyNumberFormat="1" applyFill="1" applyBorder="1" applyAlignment="1">
      <alignment horizontal="center" vertical="center" wrapText="1"/>
      <protection/>
    </xf>
    <xf numFmtId="164" fontId="19" fillId="0" borderId="21" xfId="114" applyNumberFormat="1" applyFill="1" applyBorder="1" applyAlignment="1">
      <alignment horizontal="center" vertical="center" wrapText="1"/>
      <protection/>
    </xf>
    <xf numFmtId="164" fontId="18" fillId="0" borderId="0" xfId="114" applyNumberFormat="1" applyFont="1" applyFill="1" applyAlignment="1">
      <alignment horizontal="center" vertical="center"/>
      <protection/>
    </xf>
    <xf numFmtId="164" fontId="18" fillId="0" borderId="105" xfId="114" applyNumberFormat="1" applyFont="1" applyFill="1" applyBorder="1" applyAlignment="1">
      <alignment horizontal="center" vertical="center" wrapText="1"/>
      <protection/>
    </xf>
    <xf numFmtId="164" fontId="18" fillId="0" borderId="34" xfId="114" applyNumberFormat="1" applyFont="1" applyFill="1" applyBorder="1" applyAlignment="1">
      <alignment horizontal="center" vertical="center" wrapText="1"/>
      <protection/>
    </xf>
    <xf numFmtId="164" fontId="18" fillId="0" borderId="44" xfId="114" applyNumberFormat="1" applyFont="1" applyFill="1" applyBorder="1" applyAlignment="1">
      <alignment horizontal="center" vertical="center" wrapText="1"/>
      <protection/>
    </xf>
    <xf numFmtId="164" fontId="20" fillId="0" borderId="20" xfId="114" applyNumberFormat="1" applyFont="1" applyFill="1" applyBorder="1" applyAlignment="1">
      <alignment horizontal="center" vertical="center" wrapText="1"/>
      <protection/>
    </xf>
    <xf numFmtId="164" fontId="11" fillId="0" borderId="10" xfId="114" applyNumberFormat="1" applyFont="1" applyFill="1" applyBorder="1" applyAlignment="1">
      <alignment horizontal="center" vertical="center" wrapText="1"/>
      <protection/>
    </xf>
    <xf numFmtId="164" fontId="11" fillId="0" borderId="21" xfId="114" applyNumberFormat="1" applyFont="1" applyFill="1" applyBorder="1" applyAlignment="1">
      <alignment horizontal="center" vertical="center" wrapText="1"/>
      <protection/>
    </xf>
    <xf numFmtId="164" fontId="18" fillId="0" borderId="104" xfId="114" applyNumberFormat="1" applyFont="1" applyFill="1" applyBorder="1" applyAlignment="1">
      <alignment horizontal="center" vertical="center" wrapText="1"/>
      <protection/>
    </xf>
    <xf numFmtId="164" fontId="18" fillId="0" borderId="77" xfId="114" applyNumberFormat="1" applyFont="1" applyFill="1" applyBorder="1" applyAlignment="1">
      <alignment horizontal="center" vertical="center" wrapText="1"/>
      <protection/>
    </xf>
    <xf numFmtId="164" fontId="18" fillId="0" borderId="79" xfId="114" applyNumberFormat="1" applyFont="1" applyFill="1" applyBorder="1" applyAlignment="1">
      <alignment horizontal="center" vertical="center" wrapText="1"/>
      <protection/>
    </xf>
    <xf numFmtId="164" fontId="18" fillId="0" borderId="31" xfId="114" applyNumberFormat="1" applyFont="1" applyFill="1" applyBorder="1" applyAlignment="1">
      <alignment horizontal="center" vertical="center" wrapText="1"/>
      <protection/>
    </xf>
    <xf numFmtId="164" fontId="18" fillId="0" borderId="75" xfId="114" applyNumberFormat="1" applyFont="1" applyFill="1" applyBorder="1" applyAlignment="1">
      <alignment horizontal="center" vertical="center" wrapText="1"/>
      <protection/>
    </xf>
    <xf numFmtId="164" fontId="18" fillId="0" borderId="19" xfId="114" applyNumberFormat="1" applyFont="1" applyFill="1" applyBorder="1" applyAlignment="1">
      <alignment horizontal="center" vertical="center" wrapText="1"/>
      <protection/>
    </xf>
    <xf numFmtId="164" fontId="18" fillId="0" borderId="76" xfId="114" applyNumberFormat="1" applyFont="1" applyFill="1" applyBorder="1" applyAlignment="1">
      <alignment horizontal="center" vertical="center" wrapText="1"/>
      <protection/>
    </xf>
    <xf numFmtId="164" fontId="20" fillId="0" borderId="0" xfId="114" applyNumberFormat="1" applyFont="1" applyFill="1" applyAlignment="1">
      <alignment horizontal="center" vertical="center"/>
      <protection/>
    </xf>
    <xf numFmtId="164" fontId="18" fillId="0" borderId="23" xfId="114" applyNumberFormat="1" applyFont="1" applyFill="1" applyBorder="1" applyAlignment="1">
      <alignment horizontal="center" vertical="center" wrapText="1"/>
      <protection/>
    </xf>
    <xf numFmtId="164" fontId="18" fillId="0" borderId="32" xfId="114" applyNumberFormat="1" applyFont="1" applyFill="1" applyBorder="1" applyAlignment="1">
      <alignment horizontal="center" vertical="center" wrapText="1"/>
      <protection/>
    </xf>
    <xf numFmtId="164" fontId="18" fillId="0" borderId="82" xfId="114" applyNumberFormat="1" applyFont="1" applyFill="1" applyBorder="1" applyAlignment="1">
      <alignment horizontal="left" vertical="center" indent="1"/>
      <protection/>
    </xf>
    <xf numFmtId="164" fontId="18" fillId="0" borderId="102" xfId="114" applyNumberFormat="1" applyFont="1" applyFill="1" applyBorder="1" applyAlignment="1">
      <alignment horizontal="left" vertical="center" indent="1"/>
      <protection/>
    </xf>
    <xf numFmtId="164" fontId="18" fillId="0" borderId="103" xfId="114" applyNumberFormat="1" applyFont="1" applyFill="1" applyBorder="1" applyAlignment="1">
      <alignment horizontal="left" vertical="center" indent="1"/>
      <protection/>
    </xf>
    <xf numFmtId="164" fontId="18" fillId="0" borderId="20" xfId="114" applyNumberFormat="1" applyFont="1" applyFill="1" applyBorder="1" applyAlignment="1">
      <alignment horizontal="center" vertical="center"/>
      <protection/>
    </xf>
    <xf numFmtId="164" fontId="18" fillId="0" borderId="40" xfId="114" applyNumberFormat="1" applyFont="1" applyFill="1" applyBorder="1" applyAlignment="1">
      <alignment horizontal="center" vertical="center" wrapText="1"/>
      <protection/>
    </xf>
    <xf numFmtId="164" fontId="18" fillId="0" borderId="12" xfId="114" applyNumberFormat="1" applyFont="1" applyFill="1" applyBorder="1" applyAlignment="1">
      <alignment horizontal="center" vertical="center" wrapText="1"/>
      <protection/>
    </xf>
    <xf numFmtId="164" fontId="18" fillId="0" borderId="50" xfId="114" applyNumberFormat="1" applyFont="1" applyFill="1" applyBorder="1" applyAlignment="1">
      <alignment horizontal="center" vertical="center" wrapText="1"/>
      <protection/>
    </xf>
    <xf numFmtId="164" fontId="18" fillId="0" borderId="10" xfId="114" applyNumberFormat="1" applyFont="1" applyFill="1" applyBorder="1" applyAlignment="1">
      <alignment horizontal="center" vertical="center" wrapText="1"/>
      <protection/>
    </xf>
    <xf numFmtId="164" fontId="18" fillId="0" borderId="21" xfId="114" applyNumberFormat="1" applyFont="1" applyFill="1" applyBorder="1" applyAlignment="1">
      <alignment horizontal="center" vertical="center" wrapText="1"/>
      <protection/>
    </xf>
    <xf numFmtId="164" fontId="16" fillId="0" borderId="10" xfId="114" applyNumberFormat="1" applyFont="1" applyFill="1" applyBorder="1" applyAlignment="1">
      <alignment horizontal="center" vertical="center" wrapText="1" shrinkToFit="1"/>
      <protection/>
    </xf>
    <xf numFmtId="164" fontId="16" fillId="0" borderId="21" xfId="114" applyNumberFormat="1" applyFont="1" applyFill="1" applyBorder="1" applyAlignment="1">
      <alignment horizontal="center" vertical="center" wrapText="1" shrinkToFit="1"/>
      <protection/>
    </xf>
    <xf numFmtId="164" fontId="19" fillId="0" borderId="0" xfId="107" applyNumberFormat="1" applyFont="1" applyFill="1" applyAlignment="1">
      <alignment horizontal="right" vertical="center"/>
      <protection/>
    </xf>
    <xf numFmtId="164" fontId="23" fillId="0" borderId="0" xfId="107" applyNumberFormat="1" applyFont="1" applyFill="1" applyAlignment="1">
      <alignment horizontal="center" vertical="center" wrapText="1"/>
      <protection/>
    </xf>
    <xf numFmtId="164" fontId="23" fillId="0" borderId="46" xfId="107" applyNumberFormat="1" applyFont="1" applyFill="1" applyBorder="1" applyAlignment="1">
      <alignment horizontal="center" vertical="center" wrapText="1"/>
      <protection/>
    </xf>
    <xf numFmtId="164" fontId="23" fillId="0" borderId="49" xfId="107" applyNumberFormat="1" applyFont="1" applyFill="1" applyBorder="1" applyAlignment="1">
      <alignment horizontal="center" vertical="center" wrapText="1"/>
      <protection/>
    </xf>
    <xf numFmtId="164" fontId="23" fillId="0" borderId="20" xfId="107" applyNumberFormat="1" applyFont="1" applyFill="1" applyBorder="1" applyAlignment="1">
      <alignment horizontal="center" vertical="center" wrapText="1"/>
      <protection/>
    </xf>
    <xf numFmtId="164" fontId="23" fillId="0" borderId="21" xfId="107" applyNumberFormat="1" applyFont="1" applyFill="1" applyBorder="1" applyAlignment="1">
      <alignment horizontal="center" vertical="center" wrapText="1"/>
      <protection/>
    </xf>
    <xf numFmtId="164" fontId="23" fillId="0" borderId="40" xfId="107" applyNumberFormat="1" applyFont="1" applyFill="1" applyBorder="1" applyAlignment="1">
      <alignment horizontal="center" vertical="center" wrapText="1"/>
      <protection/>
    </xf>
    <xf numFmtId="164" fontId="19" fillId="0" borderId="36" xfId="107" applyNumberFormat="1" applyFont="1" applyFill="1" applyBorder="1" applyAlignment="1">
      <alignment horizontal="right" vertical="center"/>
      <protection/>
    </xf>
    <xf numFmtId="164" fontId="11" fillId="0" borderId="0" xfId="107" applyNumberFormat="1" applyFont="1" applyAlignment="1">
      <alignment horizontal="right"/>
      <protection/>
    </xf>
    <xf numFmtId="164" fontId="9" fillId="0" borderId="0" xfId="107" applyNumberFormat="1" applyFont="1" applyAlignment="1">
      <alignment horizontal="center" vertical="center" wrapText="1"/>
      <protection/>
    </xf>
    <xf numFmtId="164" fontId="9" fillId="0" borderId="40" xfId="107" applyNumberFormat="1" applyFont="1" applyBorder="1" applyAlignment="1">
      <alignment horizontal="center" vertical="center"/>
      <protection/>
    </xf>
    <xf numFmtId="164" fontId="9" fillId="0" borderId="50" xfId="107" applyNumberFormat="1" applyFont="1" applyBorder="1" applyAlignment="1">
      <alignment horizontal="center" vertical="center"/>
      <protection/>
    </xf>
    <xf numFmtId="164" fontId="9" fillId="0" borderId="20" xfId="107" applyNumberFormat="1" applyFont="1" applyBorder="1" applyAlignment="1">
      <alignment horizontal="center" vertical="center"/>
      <protection/>
    </xf>
    <xf numFmtId="164" fontId="9" fillId="0" borderId="89" xfId="107" applyNumberFormat="1" applyFont="1" applyBorder="1" applyAlignment="1">
      <alignment horizontal="center" vertical="center" wrapText="1"/>
      <protection/>
    </xf>
    <xf numFmtId="164" fontId="9" fillId="0" borderId="99" xfId="107" applyNumberFormat="1" applyFont="1" applyBorder="1" applyAlignment="1">
      <alignment horizontal="center" vertical="center" wrapText="1"/>
      <protection/>
    </xf>
    <xf numFmtId="164" fontId="9" fillId="0" borderId="51" xfId="107" applyNumberFormat="1" applyFont="1" applyBorder="1" applyAlignment="1">
      <alignment horizontal="center" vertical="center" wrapText="1"/>
      <protection/>
    </xf>
    <xf numFmtId="164" fontId="9" fillId="0" borderId="46" xfId="107" applyNumberFormat="1" applyFont="1" applyBorder="1" applyAlignment="1">
      <alignment horizontal="center" vertical="center"/>
      <protection/>
    </xf>
    <xf numFmtId="164" fontId="9" fillId="0" borderId="49" xfId="107" applyNumberFormat="1" applyFont="1" applyBorder="1" applyAlignment="1">
      <alignment horizontal="center" vertical="center"/>
      <protection/>
    </xf>
    <xf numFmtId="164" fontId="9" fillId="0" borderId="21" xfId="107" applyNumberFormat="1" applyFont="1" applyBorder="1" applyAlignment="1">
      <alignment horizontal="center" vertical="center" wrapText="1"/>
      <protection/>
    </xf>
    <xf numFmtId="164" fontId="9" fillId="0" borderId="21" xfId="107" applyNumberFormat="1" applyFont="1" applyBorder="1" applyAlignment="1">
      <alignment horizontal="center" vertical="center"/>
      <protection/>
    </xf>
    <xf numFmtId="3" fontId="9" fillId="0" borderId="16" xfId="107" applyNumberFormat="1" applyFont="1" applyBorder="1" applyAlignment="1">
      <alignment horizontal="right" vertical="center"/>
      <protection/>
    </xf>
    <xf numFmtId="3" fontId="9" fillId="0" borderId="11" xfId="107" applyNumberFormat="1" applyFont="1" applyBorder="1" applyAlignment="1">
      <alignment horizontal="right" vertical="center"/>
      <protection/>
    </xf>
    <xf numFmtId="3" fontId="9" fillId="0" borderId="31" xfId="107" applyNumberFormat="1" applyFont="1" applyBorder="1" applyAlignment="1">
      <alignment horizontal="right" vertical="center"/>
      <protection/>
    </xf>
    <xf numFmtId="3" fontId="9" fillId="0" borderId="12" xfId="107" applyNumberFormat="1" applyFont="1" applyBorder="1" applyAlignment="1">
      <alignment horizontal="right" vertical="center"/>
      <protection/>
    </xf>
    <xf numFmtId="3" fontId="9" fillId="0" borderId="90" xfId="107" applyNumberFormat="1" applyFont="1" applyBorder="1" applyAlignment="1">
      <alignment horizontal="right" vertical="center"/>
      <protection/>
    </xf>
    <xf numFmtId="3" fontId="9" fillId="0" borderId="32" xfId="107" applyNumberFormat="1" applyFont="1" applyBorder="1" applyAlignment="1">
      <alignment horizontal="right" vertical="center"/>
      <protection/>
    </xf>
    <xf numFmtId="3" fontId="11" fillId="0" borderId="10" xfId="107" applyNumberFormat="1" applyFont="1" applyBorder="1" applyAlignment="1">
      <alignment horizontal="right" vertical="center"/>
      <protection/>
    </xf>
    <xf numFmtId="3" fontId="9" fillId="0" borderId="10" xfId="107" applyNumberFormat="1" applyFont="1" applyFill="1" applyBorder="1" applyAlignment="1">
      <alignment horizontal="right" vertical="center"/>
      <protection/>
    </xf>
    <xf numFmtId="3" fontId="9" fillId="0" borderId="14" xfId="107" applyNumberFormat="1" applyFont="1" applyBorder="1" applyAlignment="1">
      <alignment horizontal="right" vertical="center"/>
      <protection/>
    </xf>
    <xf numFmtId="3" fontId="9" fillId="0" borderId="30" xfId="107" applyNumberFormat="1" applyFont="1" applyBorder="1" applyAlignment="1">
      <alignment horizontal="right" vertical="center"/>
      <protection/>
    </xf>
    <xf numFmtId="3" fontId="11" fillId="0" borderId="10" xfId="107" applyNumberFormat="1" applyFont="1" applyFill="1" applyBorder="1" applyAlignment="1">
      <alignment horizontal="right" vertical="center" wrapText="1"/>
      <protection/>
    </xf>
    <xf numFmtId="3" fontId="11" fillId="0" borderId="10" xfId="107" applyNumberFormat="1" applyFont="1" applyFill="1" applyBorder="1" applyAlignment="1">
      <alignment horizontal="right" vertical="center"/>
      <protection/>
    </xf>
    <xf numFmtId="3" fontId="9" fillId="0" borderId="89" xfId="107" applyNumberFormat="1" applyFont="1" applyFill="1" applyBorder="1" applyAlignment="1">
      <alignment horizontal="center" vertical="center"/>
      <protection/>
    </xf>
    <xf numFmtId="3" fontId="9" fillId="0" borderId="51" xfId="107" applyNumberFormat="1" applyFont="1" applyFill="1" applyBorder="1" applyAlignment="1">
      <alignment horizontal="center" vertical="center"/>
      <protection/>
    </xf>
    <xf numFmtId="164" fontId="11" fillId="0" borderId="36" xfId="107" applyNumberFormat="1" applyFont="1" applyBorder="1" applyAlignment="1">
      <alignment horizontal="right"/>
      <protection/>
    </xf>
    <xf numFmtId="164" fontId="9" fillId="0" borderId="83" xfId="107" applyNumberFormat="1" applyFont="1" applyBorder="1" applyAlignment="1">
      <alignment horizontal="left" vertical="center" wrapText="1"/>
      <protection/>
    </xf>
    <xf numFmtId="164" fontId="9" fillId="0" borderId="97" xfId="107" applyNumberFormat="1" applyFont="1" applyBorder="1" applyAlignment="1">
      <alignment horizontal="left" vertical="center" wrapText="1"/>
      <protection/>
    </xf>
    <xf numFmtId="164" fontId="9" fillId="0" borderId="85" xfId="107" applyNumberFormat="1" applyFont="1" applyBorder="1" applyAlignment="1">
      <alignment horizontal="left" vertical="center" wrapText="1"/>
      <protection/>
    </xf>
    <xf numFmtId="3" fontId="9" fillId="0" borderId="15" xfId="107" applyNumberFormat="1" applyFont="1" applyBorder="1" applyAlignment="1">
      <alignment horizontal="right" vertical="center"/>
      <protection/>
    </xf>
    <xf numFmtId="3" fontId="9" fillId="0" borderId="82" xfId="107" applyNumberFormat="1" applyFont="1" applyBorder="1" applyAlignment="1">
      <alignment horizontal="left" vertical="center" wrapText="1"/>
      <protection/>
    </xf>
    <xf numFmtId="3" fontId="9" fillId="0" borderId="102" xfId="107" applyNumberFormat="1" applyFont="1" applyBorder="1" applyAlignment="1">
      <alignment horizontal="left" vertical="center" wrapText="1"/>
      <protection/>
    </xf>
    <xf numFmtId="3" fontId="9" fillId="0" borderId="103" xfId="107" applyNumberFormat="1" applyFont="1" applyBorder="1" applyAlignment="1">
      <alignment horizontal="left" vertical="center" wrapText="1"/>
      <protection/>
    </xf>
    <xf numFmtId="3" fontId="9" fillId="0" borderId="10" xfId="107" applyNumberFormat="1" applyFont="1" applyBorder="1" applyAlignment="1">
      <alignment horizontal="right" vertical="center"/>
      <protection/>
    </xf>
    <xf numFmtId="164" fontId="11" fillId="0" borderId="0" xfId="107" applyNumberFormat="1" applyFont="1" applyAlignment="1">
      <alignment horizontal="right" vertical="center"/>
      <protection/>
    </xf>
    <xf numFmtId="164" fontId="9" fillId="0" borderId="35" xfId="107" applyNumberFormat="1" applyFont="1" applyBorder="1" applyAlignment="1">
      <alignment horizontal="center" vertical="center"/>
      <protection/>
    </xf>
    <xf numFmtId="164" fontId="9" fillId="0" borderId="42" xfId="107" applyNumberFormat="1" applyFont="1" applyBorder="1" applyAlignment="1">
      <alignment horizontal="center" vertical="center"/>
      <protection/>
    </xf>
    <xf numFmtId="164" fontId="34" fillId="0" borderId="0" xfId="107" applyNumberFormat="1" applyFont="1" applyFill="1" applyAlignment="1">
      <alignment horizontal="center" vertical="center" wrapText="1"/>
      <protection/>
    </xf>
    <xf numFmtId="164" fontId="36" fillId="0" borderId="0" xfId="107" applyNumberFormat="1" applyFont="1" applyAlignment="1">
      <alignment horizontal="right" vertical="center" wrapText="1"/>
      <protection/>
    </xf>
    <xf numFmtId="164" fontId="34" fillId="0" borderId="46" xfId="107" applyNumberFormat="1" applyFont="1" applyFill="1" applyBorder="1" applyAlignment="1">
      <alignment horizontal="center" vertical="center" wrapText="1"/>
      <protection/>
    </xf>
    <xf numFmtId="164" fontId="34" fillId="0" borderId="20" xfId="107" applyNumberFormat="1" applyFont="1" applyFill="1" applyBorder="1" applyAlignment="1">
      <alignment horizontal="center" vertical="center" wrapText="1"/>
      <protection/>
    </xf>
    <xf numFmtId="164" fontId="34" fillId="0" borderId="40" xfId="107" applyNumberFormat="1" applyFont="1" applyFill="1" applyBorder="1" applyAlignment="1">
      <alignment horizontal="center" vertical="center" wrapText="1"/>
      <protection/>
    </xf>
    <xf numFmtId="164" fontId="34" fillId="0" borderId="101" xfId="107" applyNumberFormat="1" applyFont="1" applyFill="1" applyBorder="1" applyAlignment="1">
      <alignment horizontal="center" vertical="center" wrapText="1"/>
      <protection/>
    </xf>
    <xf numFmtId="164" fontId="36" fillId="0" borderId="36" xfId="107" applyNumberFormat="1" applyFont="1" applyFill="1" applyBorder="1" applyAlignment="1">
      <alignment horizontal="right" vertical="center"/>
      <protection/>
    </xf>
    <xf numFmtId="164" fontId="36" fillId="0" borderId="0" xfId="107" applyNumberFormat="1" applyFont="1" applyFill="1" applyBorder="1" applyAlignment="1">
      <alignment horizontal="center" vertical="center" wrapText="1"/>
      <protection/>
    </xf>
    <xf numFmtId="164" fontId="36" fillId="0" borderId="0" xfId="107" applyNumberFormat="1" applyFont="1" applyFill="1" applyAlignment="1">
      <alignment horizontal="right" vertical="center" wrapText="1"/>
      <protection/>
    </xf>
    <xf numFmtId="164" fontId="20" fillId="0" borderId="40" xfId="107" applyNumberFormat="1" applyFont="1" applyBorder="1" applyAlignment="1">
      <alignment horizontal="center" vertical="center" wrapText="1"/>
      <protection/>
    </xf>
    <xf numFmtId="164" fontId="20" fillId="0" borderId="50" xfId="107" applyNumberFormat="1" applyFont="1" applyBorder="1" applyAlignment="1">
      <alignment horizontal="center" vertical="center" wrapText="1"/>
      <protection/>
    </xf>
    <xf numFmtId="164" fontId="20" fillId="0" borderId="25" xfId="107" applyNumberFormat="1" applyFont="1" applyBorder="1" applyAlignment="1">
      <alignment horizontal="center" vertical="center" wrapText="1"/>
      <protection/>
    </xf>
    <xf numFmtId="164" fontId="20" fillId="0" borderId="101" xfId="107" applyNumberFormat="1" applyFont="1" applyBorder="1" applyAlignment="1">
      <alignment horizontal="center" vertical="center"/>
      <protection/>
    </xf>
    <xf numFmtId="164" fontId="20" fillId="0" borderId="51" xfId="107" applyNumberFormat="1" applyFont="1" applyBorder="1" applyAlignment="1">
      <alignment horizontal="center" vertical="center"/>
      <protection/>
    </xf>
    <xf numFmtId="164" fontId="20" fillId="0" borderId="48" xfId="107" applyNumberFormat="1" applyFont="1" applyBorder="1" applyAlignment="1">
      <alignment horizontal="center" vertical="center"/>
      <protection/>
    </xf>
    <xf numFmtId="164" fontId="20" fillId="0" borderId="41" xfId="107" applyNumberFormat="1" applyFont="1" applyBorder="1" applyAlignment="1">
      <alignment horizontal="center" vertical="center"/>
      <protection/>
    </xf>
    <xf numFmtId="164" fontId="20" fillId="0" borderId="97" xfId="107" applyNumberFormat="1" applyFont="1" applyBorder="1" applyAlignment="1">
      <alignment horizontal="center" vertical="center"/>
      <protection/>
    </xf>
    <xf numFmtId="164" fontId="24" fillId="0" borderId="0" xfId="107" applyNumberFormat="1" applyFont="1" applyAlignment="1">
      <alignment horizontal="right" vertical="center" wrapText="1"/>
      <protection/>
    </xf>
    <xf numFmtId="164" fontId="20" fillId="0" borderId="0" xfId="107" applyNumberFormat="1" applyFont="1" applyAlignment="1">
      <alignment horizontal="center" vertical="center" wrapText="1"/>
      <protection/>
    </xf>
    <xf numFmtId="164" fontId="24" fillId="0" borderId="0" xfId="107" applyNumberFormat="1" applyFont="1" applyBorder="1" applyAlignment="1">
      <alignment horizontal="right" vertical="center"/>
      <protection/>
    </xf>
    <xf numFmtId="164" fontId="30" fillId="0" borderId="0" xfId="103" applyNumberFormat="1" applyFont="1" applyAlignment="1">
      <alignment horizontal="center" vertical="center"/>
      <protection/>
    </xf>
    <xf numFmtId="164" fontId="18" fillId="0" borderId="46" xfId="103" applyNumberFormat="1" applyFont="1" applyBorder="1" applyAlignment="1">
      <alignment horizontal="center" vertical="center"/>
      <protection/>
    </xf>
    <xf numFmtId="164" fontId="18" fillId="0" borderId="98" xfId="103" applyNumberFormat="1" applyFont="1" applyBorder="1" applyAlignment="1">
      <alignment horizontal="center" vertical="center"/>
      <protection/>
    </xf>
    <xf numFmtId="164" fontId="18" fillId="0" borderId="85" xfId="103" applyNumberFormat="1" applyFont="1" applyBorder="1" applyAlignment="1">
      <alignment horizontal="center" vertical="center"/>
      <protection/>
    </xf>
    <xf numFmtId="164" fontId="18" fillId="0" borderId="20" xfId="103" applyNumberFormat="1" applyFont="1" applyBorder="1" applyAlignment="1">
      <alignment horizontal="center" vertical="center"/>
      <protection/>
    </xf>
    <xf numFmtId="164" fontId="18" fillId="0" borderId="40" xfId="103" applyNumberFormat="1" applyFont="1" applyBorder="1" applyAlignment="1">
      <alignment horizontal="center" vertical="center"/>
      <protection/>
    </xf>
    <xf numFmtId="164" fontId="18" fillId="0" borderId="107" xfId="103" applyNumberFormat="1" applyFont="1" applyBorder="1" applyAlignment="1">
      <alignment horizontal="center" vertical="center"/>
      <protection/>
    </xf>
    <xf numFmtId="164" fontId="18" fillId="0" borderId="108" xfId="103" applyNumberFormat="1" applyFont="1" applyBorder="1" applyAlignment="1">
      <alignment horizontal="center" vertical="center"/>
      <protection/>
    </xf>
    <xf numFmtId="164" fontId="18" fillId="0" borderId="25" xfId="103" applyNumberFormat="1" applyFont="1" applyBorder="1" applyAlignment="1">
      <alignment horizontal="center" vertical="center" wrapText="1"/>
      <protection/>
    </xf>
    <xf numFmtId="164" fontId="18" fillId="0" borderId="16" xfId="103" applyNumberFormat="1" applyFont="1" applyBorder="1" applyAlignment="1">
      <alignment horizontal="center" vertical="center" wrapText="1"/>
      <protection/>
    </xf>
    <xf numFmtId="164" fontId="18" fillId="0" borderId="11" xfId="103" applyNumberFormat="1" applyFont="1" applyBorder="1" applyAlignment="1">
      <alignment horizontal="center" vertical="center" wrapText="1"/>
      <protection/>
    </xf>
    <xf numFmtId="164" fontId="3" fillId="0" borderId="0" xfId="103" applyNumberFormat="1" applyFont="1" applyAlignment="1">
      <alignment horizontal="right" vertical="center"/>
      <protection/>
    </xf>
    <xf numFmtId="164" fontId="29" fillId="0" borderId="0" xfId="103" applyNumberFormat="1" applyFont="1" applyAlignment="1">
      <alignment horizontal="right" vertical="center"/>
      <protection/>
    </xf>
    <xf numFmtId="164" fontId="62" fillId="0" borderId="16" xfId="103" applyNumberFormat="1" applyFont="1" applyBorder="1" applyAlignment="1">
      <alignment horizontal="left" vertical="center"/>
      <protection/>
    </xf>
    <xf numFmtId="164" fontId="62" fillId="0" borderId="11" xfId="103" applyNumberFormat="1" applyFont="1" applyBorder="1" applyAlignment="1">
      <alignment horizontal="left" vertical="center"/>
      <protection/>
    </xf>
    <xf numFmtId="164" fontId="12" fillId="0" borderId="109" xfId="103" applyNumberFormat="1" applyFont="1" applyBorder="1" applyAlignment="1">
      <alignment horizontal="center" vertical="center"/>
      <protection/>
    </xf>
    <xf numFmtId="164" fontId="12" fillId="0" borderId="110" xfId="103" applyNumberFormat="1" applyFont="1" applyBorder="1" applyAlignment="1">
      <alignment horizontal="center" vertical="center"/>
      <protection/>
    </xf>
    <xf numFmtId="164" fontId="18" fillId="0" borderId="49" xfId="103" applyNumberFormat="1" applyFont="1" applyBorder="1" applyAlignment="1">
      <alignment horizontal="center" vertical="center"/>
      <protection/>
    </xf>
    <xf numFmtId="164" fontId="18" fillId="0" borderId="21" xfId="103" applyNumberFormat="1" applyFont="1" applyBorder="1" applyAlignment="1">
      <alignment horizontal="center" vertical="center"/>
      <protection/>
    </xf>
    <xf numFmtId="164" fontId="18" fillId="0" borderId="16" xfId="103" applyNumberFormat="1" applyFont="1" applyBorder="1" applyAlignment="1">
      <alignment horizontal="left" vertical="center"/>
      <protection/>
    </xf>
    <xf numFmtId="164" fontId="18" fillId="0" borderId="11" xfId="103" applyNumberFormat="1" applyFont="1" applyBorder="1" applyAlignment="1">
      <alignment horizontal="left" vertical="center"/>
      <protection/>
    </xf>
    <xf numFmtId="164" fontId="18" fillId="0" borderId="25" xfId="103" applyNumberFormat="1" applyFont="1" applyBorder="1" applyAlignment="1">
      <alignment horizontal="center" vertical="center"/>
      <protection/>
    </xf>
    <xf numFmtId="164" fontId="18" fillId="0" borderId="16" xfId="103" applyNumberFormat="1" applyFont="1" applyBorder="1" applyAlignment="1">
      <alignment horizontal="center" vertical="center"/>
      <protection/>
    </xf>
    <xf numFmtId="164" fontId="18" fillId="0" borderId="101" xfId="103" applyNumberFormat="1" applyFont="1" applyBorder="1" applyAlignment="1">
      <alignment horizontal="center" vertical="center"/>
      <protection/>
    </xf>
    <xf numFmtId="164" fontId="3" fillId="0" borderId="0" xfId="114" applyNumberFormat="1" applyFont="1" applyFill="1" applyAlignment="1">
      <alignment horizontal="right" vertical="center"/>
      <protection/>
    </xf>
    <xf numFmtId="164" fontId="18" fillId="0" borderId="45" xfId="114" applyNumberFormat="1" applyFont="1" applyFill="1" applyBorder="1" applyAlignment="1">
      <alignment horizontal="center" vertical="center" wrapText="1"/>
      <protection/>
    </xf>
    <xf numFmtId="164" fontId="18" fillId="0" borderId="86" xfId="114" applyNumberFormat="1" applyFont="1" applyFill="1" applyBorder="1" applyAlignment="1">
      <alignment horizontal="center" vertical="center" wrapText="1"/>
      <protection/>
    </xf>
    <xf numFmtId="3" fontId="20" fillId="0" borderId="0" xfId="114" applyNumberFormat="1" applyFont="1" applyFill="1" applyAlignment="1">
      <alignment horizontal="center" vertical="center"/>
      <protection/>
    </xf>
    <xf numFmtId="3" fontId="18" fillId="0" borderId="0" xfId="114" applyNumberFormat="1" applyFont="1" applyFill="1" applyAlignment="1">
      <alignment horizontal="center" vertical="center"/>
      <protection/>
    </xf>
    <xf numFmtId="3" fontId="18" fillId="0" borderId="46" xfId="114" applyNumberFormat="1" applyFont="1" applyFill="1" applyBorder="1" applyAlignment="1">
      <alignment horizontal="center" vertical="center" wrapText="1"/>
      <protection/>
    </xf>
    <xf numFmtId="3" fontId="18" fillId="0" borderId="13" xfId="114" applyNumberFormat="1" applyFont="1" applyFill="1" applyBorder="1" applyAlignment="1">
      <alignment horizontal="center" vertical="center" wrapText="1"/>
      <protection/>
    </xf>
    <xf numFmtId="3" fontId="18" fillId="0" borderId="49" xfId="114" applyNumberFormat="1" applyFont="1" applyFill="1" applyBorder="1" applyAlignment="1">
      <alignment horizontal="center" vertical="center" wrapText="1"/>
      <protection/>
    </xf>
    <xf numFmtId="164" fontId="3" fillId="0" borderId="36" xfId="114" applyNumberFormat="1" applyFont="1" applyFill="1" applyBorder="1" applyAlignment="1">
      <alignment horizontal="right" vertical="center"/>
      <protection/>
    </xf>
    <xf numFmtId="0" fontId="11" fillId="0" borderId="0" xfId="107" applyFont="1" applyFill="1" applyAlignment="1">
      <alignment horizontal="justify" vertical="top" wrapText="1"/>
      <protection/>
    </xf>
    <xf numFmtId="0" fontId="9" fillId="0" borderId="0" xfId="107" applyFont="1" applyAlignment="1">
      <alignment horizontal="center" vertical="center" wrapText="1"/>
      <protection/>
    </xf>
    <xf numFmtId="0" fontId="11" fillId="0" borderId="0" xfId="107" applyFont="1" applyFill="1" applyAlignment="1">
      <alignment horizontal="justify" vertical="center" wrapText="1"/>
      <protection/>
    </xf>
    <xf numFmtId="0" fontId="4" fillId="0" borderId="23" xfId="0" applyFont="1" applyBorder="1" applyAlignment="1">
      <alignment horizontal="center" vertical="center" wrapText="1"/>
    </xf>
    <xf numFmtId="0" fontId="4" fillId="0" borderId="32" xfId="0" applyFont="1" applyBorder="1" applyAlignment="1">
      <alignment horizontal="center" vertical="center" wrapText="1"/>
    </xf>
    <xf numFmtId="3" fontId="18" fillId="0" borderId="46" xfId="107" applyNumberFormat="1" applyFont="1" applyBorder="1" applyAlignment="1">
      <alignment horizontal="center" vertical="center"/>
      <protection/>
    </xf>
    <xf numFmtId="3" fontId="18" fillId="0" borderId="20" xfId="107" applyNumberFormat="1" applyFont="1" applyBorder="1" applyAlignment="1">
      <alignment horizontal="center" vertical="center"/>
      <protection/>
    </xf>
    <xf numFmtId="3" fontId="18" fillId="0" borderId="49" xfId="107" applyNumberFormat="1" applyFont="1" applyBorder="1" applyAlignment="1">
      <alignment horizontal="center" vertical="center"/>
      <protection/>
    </xf>
    <xf numFmtId="3" fontId="18" fillId="0" borderId="21" xfId="107" applyNumberFormat="1" applyFont="1" applyBorder="1" applyAlignment="1">
      <alignment horizontal="center" vertical="center"/>
      <protection/>
    </xf>
    <xf numFmtId="3" fontId="18" fillId="0" borderId="101" xfId="107" applyNumberFormat="1" applyFont="1" applyBorder="1" applyAlignment="1">
      <alignment horizontal="center" vertical="center"/>
      <protection/>
    </xf>
    <xf numFmtId="3" fontId="18" fillId="0" borderId="51" xfId="107" applyNumberFormat="1" applyFont="1" applyBorder="1" applyAlignment="1">
      <alignment horizontal="center" vertical="center"/>
      <protection/>
    </xf>
    <xf numFmtId="3" fontId="3" fillId="0" borderId="36" xfId="107" applyNumberFormat="1" applyFont="1" applyBorder="1" applyAlignment="1">
      <alignment horizontal="right"/>
      <protection/>
    </xf>
    <xf numFmtId="3" fontId="18" fillId="0" borderId="0" xfId="107" applyNumberFormat="1" applyFont="1" applyAlignment="1">
      <alignment horizontal="center" vertical="center"/>
      <protection/>
    </xf>
    <xf numFmtId="3" fontId="3" fillId="0" borderId="0" xfId="107" applyNumberFormat="1" applyFont="1" applyAlignment="1">
      <alignment horizontal="right" vertical="center"/>
      <protection/>
    </xf>
    <xf numFmtId="3" fontId="18" fillId="0" borderId="0" xfId="107" applyNumberFormat="1" applyFont="1" applyBorder="1" applyAlignment="1">
      <alignment wrapText="1"/>
      <protection/>
    </xf>
    <xf numFmtId="0" fontId="8" fillId="0" borderId="0" xfId="107" applyBorder="1" applyAlignment="1">
      <alignment wrapText="1"/>
      <protection/>
    </xf>
    <xf numFmtId="3" fontId="18" fillId="0" borderId="89" xfId="107" applyNumberFormat="1" applyFont="1" applyBorder="1" applyAlignment="1">
      <alignment horizontal="center" vertical="center"/>
      <protection/>
    </xf>
    <xf numFmtId="3" fontId="18" fillId="0" borderId="99" xfId="107" applyNumberFormat="1" applyFont="1" applyBorder="1" applyAlignment="1">
      <alignment horizontal="center" vertical="center"/>
      <protection/>
    </xf>
    <xf numFmtId="3" fontId="18" fillId="0" borderId="87" xfId="107" applyNumberFormat="1" applyFont="1" applyBorder="1" applyAlignment="1">
      <alignment horizontal="center" vertical="center"/>
      <protection/>
    </xf>
    <xf numFmtId="3" fontId="9" fillId="0" borderId="16" xfId="105" applyNumberFormat="1" applyFont="1" applyFill="1" applyBorder="1" applyAlignment="1">
      <alignment horizontal="center" vertical="center"/>
      <protection/>
    </xf>
    <xf numFmtId="3" fontId="11" fillId="0" borderId="36" xfId="105" applyNumberFormat="1" applyFont="1" applyFill="1" applyBorder="1" applyAlignment="1">
      <alignment horizontal="right"/>
      <protection/>
    </xf>
    <xf numFmtId="3" fontId="9" fillId="0" borderId="25" xfId="105" applyNumberFormat="1" applyFont="1" applyFill="1" applyBorder="1" applyAlignment="1">
      <alignment horizontal="center" vertical="center"/>
      <protection/>
    </xf>
    <xf numFmtId="3" fontId="9" fillId="0" borderId="16" xfId="105" applyNumberFormat="1" applyFont="1" applyFill="1" applyBorder="1" applyAlignment="1">
      <alignment horizontal="center" vertical="center" wrapText="1" shrinkToFit="1"/>
      <protection/>
    </xf>
    <xf numFmtId="3" fontId="9" fillId="0" borderId="11" xfId="105" applyNumberFormat="1" applyFont="1" applyFill="1" applyBorder="1" applyAlignment="1">
      <alignment horizontal="center" vertical="center"/>
      <protection/>
    </xf>
    <xf numFmtId="3" fontId="4" fillId="0" borderId="0" xfId="105" applyNumberFormat="1" applyFont="1" applyFill="1" applyAlignment="1">
      <alignment horizontal="center" vertical="center"/>
      <protection/>
    </xf>
    <xf numFmtId="164" fontId="4" fillId="0" borderId="23" xfId="121" applyNumberFormat="1" applyFont="1" applyFill="1" applyBorder="1" applyAlignment="1">
      <alignment horizontal="left" vertical="center"/>
      <protection/>
    </xf>
    <xf numFmtId="164" fontId="4" fillId="0" borderId="22" xfId="121" applyNumberFormat="1" applyFont="1" applyFill="1" applyBorder="1" applyAlignment="1">
      <alignment horizontal="left" vertical="center"/>
      <protection/>
    </xf>
    <xf numFmtId="164" fontId="4" fillId="0" borderId="75" xfId="121" applyNumberFormat="1" applyFont="1" applyFill="1" applyBorder="1" applyAlignment="1">
      <alignment horizontal="left" vertical="center" indent="2"/>
      <protection/>
    </xf>
    <xf numFmtId="164" fontId="4" fillId="0" borderId="77" xfId="121" applyNumberFormat="1" applyFont="1" applyFill="1" applyBorder="1" applyAlignment="1">
      <alignment horizontal="left" vertical="center" indent="2"/>
      <protection/>
    </xf>
    <xf numFmtId="164" fontId="4" fillId="0" borderId="45" xfId="121" applyNumberFormat="1" applyFont="1" applyFill="1" applyBorder="1" applyAlignment="1">
      <alignment horizontal="left" vertical="center" indent="2"/>
      <protection/>
    </xf>
    <xf numFmtId="3" fontId="4" fillId="0" borderId="45" xfId="126" applyNumberFormat="1" applyFont="1" applyBorder="1" applyAlignment="1">
      <alignment horizontal="center" vertical="center"/>
      <protection/>
    </xf>
    <xf numFmtId="3" fontId="4" fillId="0" borderId="78" xfId="126" applyNumberFormat="1" applyFont="1" applyBorder="1" applyAlignment="1">
      <alignment horizontal="center" vertical="center"/>
      <protection/>
    </xf>
    <xf numFmtId="49" fontId="4" fillId="0" borderId="38" xfId="121" applyNumberFormat="1" applyFont="1" applyFill="1" applyBorder="1" applyAlignment="1">
      <alignment horizontal="center" vertical="center" wrapText="1"/>
      <protection/>
    </xf>
    <xf numFmtId="49" fontId="4" fillId="0" borderId="37" xfId="121" applyNumberFormat="1" applyFont="1" applyFill="1" applyBorder="1" applyAlignment="1">
      <alignment horizontal="center" vertical="center" wrapText="1"/>
      <protection/>
    </xf>
    <xf numFmtId="0" fontId="4" fillId="0" borderId="77" xfId="0" applyFont="1" applyBorder="1" applyAlignment="1">
      <alignment horizontal="center" vertical="center" wrapText="1"/>
    </xf>
    <xf numFmtId="0" fontId="4" fillId="0" borderId="36" xfId="0" applyFont="1" applyBorder="1" applyAlignment="1">
      <alignment horizontal="center" vertical="center" wrapText="1"/>
    </xf>
    <xf numFmtId="164" fontId="4" fillId="0" borderId="19" xfId="121" applyNumberFormat="1" applyFont="1" applyFill="1" applyBorder="1" applyAlignment="1">
      <alignment horizontal="left" vertical="center" indent="2"/>
      <protection/>
    </xf>
    <xf numFmtId="164" fontId="4" fillId="0" borderId="0" xfId="121" applyNumberFormat="1" applyFont="1" applyFill="1" applyBorder="1" applyAlignment="1">
      <alignment horizontal="left" vertical="center" indent="2"/>
      <protection/>
    </xf>
    <xf numFmtId="164" fontId="4" fillId="0" borderId="26" xfId="121" applyNumberFormat="1" applyFont="1" applyFill="1" applyBorder="1" applyAlignment="1">
      <alignment horizontal="left" vertical="center" indent="2"/>
      <protection/>
    </xf>
  </cellXfs>
  <cellStyles count="134">
    <cellStyle name="Normal" xfId="0"/>
    <cellStyle name="20% - 1. jelölőszín" xfId="16"/>
    <cellStyle name="20% - 2. jelölőszín" xfId="17"/>
    <cellStyle name="20% - 3. jelölőszín" xfId="18"/>
    <cellStyle name="20% - 4. jelölőszín" xfId="19"/>
    <cellStyle name="20% - 5. jelölőszín" xfId="20"/>
    <cellStyle name="20% - 6. jelölőszín" xfId="21"/>
    <cellStyle name="20% - Accent1" xfId="22"/>
    <cellStyle name="20% - Accent2" xfId="23"/>
    <cellStyle name="20% - Accent3" xfId="24"/>
    <cellStyle name="20% - Accent4" xfId="25"/>
    <cellStyle name="20% - Accent5" xfId="26"/>
    <cellStyle name="20% - Accent6" xfId="27"/>
    <cellStyle name="40% - 1. jelölőszín" xfId="28"/>
    <cellStyle name="40% - 2. jelölőszín" xfId="29"/>
    <cellStyle name="40% - 3. jelölőszín" xfId="30"/>
    <cellStyle name="40% - 4. jelölőszín" xfId="31"/>
    <cellStyle name="40% - 5. jelölőszín" xfId="32"/>
    <cellStyle name="40% - 6. jelölőszín" xfId="33"/>
    <cellStyle name="40% - Accent1" xfId="34"/>
    <cellStyle name="40% - Accent2" xfId="35"/>
    <cellStyle name="40% - Accent3" xfId="36"/>
    <cellStyle name="40% - Accent4" xfId="37"/>
    <cellStyle name="40% - Accent5" xfId="38"/>
    <cellStyle name="40% - Accent6" xfId="39"/>
    <cellStyle name="60% - 1. jelölőszín" xfId="40"/>
    <cellStyle name="60% - 2. jelölőszín" xfId="41"/>
    <cellStyle name="60% - 3. jelölőszín" xfId="42"/>
    <cellStyle name="60% - 4. jelölőszín" xfId="43"/>
    <cellStyle name="60% - 5. jelölőszín" xfId="44"/>
    <cellStyle name="60% - 6. jelölőszín" xfId="45"/>
    <cellStyle name="60% - Accent1" xfId="46"/>
    <cellStyle name="60% - Accent2" xfId="47"/>
    <cellStyle name="60% - Accent3" xfId="48"/>
    <cellStyle name="60% - Accent4" xfId="49"/>
    <cellStyle name="60% - Accent5" xfId="50"/>
    <cellStyle name="60% - Accent6" xfId="51"/>
    <cellStyle name="Accent1" xfId="52"/>
    <cellStyle name="Accent2" xfId="53"/>
    <cellStyle name="Accent3" xfId="54"/>
    <cellStyle name="Accent4" xfId="55"/>
    <cellStyle name="Accent5" xfId="56"/>
    <cellStyle name="Accent6" xfId="57"/>
    <cellStyle name="Bad" xfId="58"/>
    <cellStyle name="Bevitel" xfId="59"/>
    <cellStyle name="Calculation" xfId="60"/>
    <cellStyle name="Check Cell" xfId="61"/>
    <cellStyle name="Cím" xfId="62"/>
    <cellStyle name="Címsor 1" xfId="63"/>
    <cellStyle name="Címsor 2" xfId="64"/>
    <cellStyle name="Címsor 3" xfId="65"/>
    <cellStyle name="Címsor 4" xfId="66"/>
    <cellStyle name="Ellenőrzőcella" xfId="67"/>
    <cellStyle name="Explanatory Text" xfId="68"/>
    <cellStyle name="Comma" xfId="69"/>
    <cellStyle name="Comma [0]" xfId="70"/>
    <cellStyle name="Ezres 2" xfId="71"/>
    <cellStyle name="Ezres 3" xfId="72"/>
    <cellStyle name="Ezres 3 2" xfId="73"/>
    <cellStyle name="Ezres 3 3" xfId="74"/>
    <cellStyle name="Figyelmeztetés" xfId="75"/>
    <cellStyle name="Good" xfId="76"/>
    <cellStyle name="Heading 1" xfId="77"/>
    <cellStyle name="Heading 2" xfId="78"/>
    <cellStyle name="Heading 3" xfId="79"/>
    <cellStyle name="Heading 4" xfId="80"/>
    <cellStyle name="Hyperlink" xfId="81"/>
    <cellStyle name="Hivatkozott cella" xfId="82"/>
    <cellStyle name="Input" xfId="83"/>
    <cellStyle name="Jegyzet" xfId="84"/>
    <cellStyle name="Jelölőszín (1)" xfId="85"/>
    <cellStyle name="Jelölőszín (2)" xfId="86"/>
    <cellStyle name="Jelölőszín (3)" xfId="87"/>
    <cellStyle name="Jelölőszín (4)" xfId="88"/>
    <cellStyle name="Jelölőszín (5)" xfId="89"/>
    <cellStyle name="Jelölőszín (6)" xfId="90"/>
    <cellStyle name="Jó" xfId="91"/>
    <cellStyle name="Kimenet" xfId="92"/>
    <cellStyle name="Linked Cell" xfId="93"/>
    <cellStyle name="Magyarázó szöveg" xfId="94"/>
    <cellStyle name="Followed Hyperlink" xfId="95"/>
    <cellStyle name="Neutral" xfId="96"/>
    <cellStyle name="Normál 2" xfId="97"/>
    <cellStyle name="Normál 2 2" xfId="98"/>
    <cellStyle name="Normál 2 2 2" xfId="99"/>
    <cellStyle name="Normál 2 2_szolnok ipari park gyak kj" xfId="100"/>
    <cellStyle name="Normál 2 3" xfId="101"/>
    <cellStyle name="Normál 2_2009 évi koncepcióhoz mellékletek függelék " xfId="102"/>
    <cellStyle name="Normál 2_Koncepció mellékletei" xfId="103"/>
    <cellStyle name="Normál 3" xfId="104"/>
    <cellStyle name="Normál_2001 évi terv" xfId="105"/>
    <cellStyle name="Normál_2002 januári KGy.mellékletek" xfId="106"/>
    <cellStyle name="Normál_2003 évi kv javaslat" xfId="107"/>
    <cellStyle name="Normál_2008. évi városüzemeltetés" xfId="108"/>
    <cellStyle name="Normál_2009 évi tervezési munkalap igazgatóságok A B P hivatal -1 műszaki ig" xfId="109"/>
    <cellStyle name="Normál_adósságszolgálat 0117" xfId="110"/>
    <cellStyle name="Normál_Beruházás 2008 01 31 bizottságra" xfId="111"/>
    <cellStyle name="Normál_Beruházási szabályzat 1 és 6 melléklet" xfId="112"/>
    <cellStyle name="Normál_beruházások terv 2009 THE 01 05." xfId="113"/>
    <cellStyle name="Normál_Fejlesztések 01 29 Navigátor kj" xfId="114"/>
    <cellStyle name="Normál_Főépítész 1" xfId="115"/>
    <cellStyle name="Normál_Főo - Városüzemeltetés 2007 év" xfId="116"/>
    <cellStyle name="Normál_Függelék I II III V és elemzések" xfId="117"/>
    <cellStyle name="Normál_Hatósági főo tervezés 2007" xfId="118"/>
    <cellStyle name="Normál_Igazgatási bér új hivatal 2003III" xfId="119"/>
    <cellStyle name="Normál_Intézm.műk.és szintrehozási szint" xfId="120"/>
    <cellStyle name="Normál_Intézményi jegyzőkönyvek 2006  január 2-6 (rendeletbe előkészítő)" xfId="121"/>
    <cellStyle name="Normál_INTÉZMÉNYI ÖSSZESÍTŐK 2008.(egyeztetés után lezárt) igények összesítve" xfId="122"/>
    <cellStyle name="Normál_Intézményi tervegyeztetés 2007 01 8 13 (KITÖLTÖTT)kj korr" xfId="123"/>
    <cellStyle name="Normál_Intézményi tervezési kézikönyv 2006(11 8)" xfId="124"/>
    <cellStyle name="Normál_Költségvetés végleges 2008" xfId="125"/>
    <cellStyle name="Normál_Költségvetés végleges táblái 2006 02 04 új versio" xfId="126"/>
    <cellStyle name="Normál_Közigazgatás" xfId="127"/>
    <cellStyle name="Normál_Módosítás 12.14" xfId="128"/>
    <cellStyle name="Normál_NAVIGÁTOR 2006 évre 0125 ph pol egyeztetés (version 1)" xfId="129"/>
    <cellStyle name="Normál_Oktatás, nemzetközi 2007" xfId="130"/>
    <cellStyle name="Normál_összesítő intézményeknek Niki munkaanyag" xfId="131"/>
    <cellStyle name="Normál_Programköltségvetés 2005 végleges" xfId="132"/>
    <cellStyle name="Normál_Programköltségvetés 2006 ÁGI" xfId="133"/>
    <cellStyle name="Normál_Szociális kiadások 2007 év" xfId="134"/>
    <cellStyle name="Normál_Szociális kiadások 2007 év EÜ OSZTÁLY" xfId="135"/>
    <cellStyle name="Normál_város" xfId="136"/>
    <cellStyle name="Note" xfId="137"/>
    <cellStyle name="Output" xfId="138"/>
    <cellStyle name="Összesen" xfId="139"/>
    <cellStyle name="Currency" xfId="140"/>
    <cellStyle name="Currency [0]" xfId="141"/>
    <cellStyle name="Rossz" xfId="142"/>
    <cellStyle name="Semleges" xfId="143"/>
    <cellStyle name="Számítás" xfId="144"/>
    <cellStyle name="Percent" xfId="145"/>
    <cellStyle name="Title" xfId="146"/>
    <cellStyle name="Total" xfId="147"/>
    <cellStyle name="Warning Text" xfId="14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externalLink" Target="externalLinks/externalLink2.xml" /><Relationship Id="rId32" Type="http://schemas.openxmlformats.org/officeDocument/2006/relationships/externalLink" Target="externalLinks/externalLink3.xml" /><Relationship Id="rId33" Type="http://schemas.openxmlformats.org/officeDocument/2006/relationships/externalLink" Target="externalLinks/externalLink4.xml" /><Relationship Id="rId34" Type="http://schemas.openxmlformats.org/officeDocument/2006/relationships/externalLink" Target="externalLinks/externalLink5.xml" /><Relationship Id="rId35" Type="http://schemas.openxmlformats.org/officeDocument/2006/relationships/externalLink" Target="externalLinks/externalLink6.xml" /><Relationship Id="rId36" Type="http://schemas.openxmlformats.org/officeDocument/2006/relationships/externalLink" Target="externalLinks/externalLink7.xml" /><Relationship Id="rId37" Type="http://schemas.openxmlformats.org/officeDocument/2006/relationships/externalLink" Target="externalLinks/externalLink8.xml" /><Relationship Id="rId38" Type="http://schemas.openxmlformats.org/officeDocument/2006/relationships/externalLink" Target="externalLinks/externalLink9.xml" /><Relationship Id="rId3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umok\Excel\Menyus\P&#233;nz&#252;gyielemz&#233;s\P&#252;modell\M_V0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Dokumentumok\Excel\Menyus\P&#233;nz&#252;gyielemz&#233;s\P&#252;modell\M_V0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Dokumentumok\Excel\Menyus\P&#233;nz&#252;gyielemz&#233;s\P&#252;modell\M_V0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farkasn\Dokumentumok\&#193;llami%20t&#225;mogat&#225;s%20ig&#233;nyl&#233;s-%20elsz&#225;mol&#225;s\2009\ig&#233;nyl&#233;s\Int&#233;zm&#233;nyi%20egyeztet&#233;s\&#193;llami%20t&#225;mogat&#225;s%20int&#233;zm&#233;nyenk&#233;nt%202009.01.0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nts%20and%20Settings\farkasn\Dokumentumok\&#193;llami%20t&#225;mogat&#225;s%20ig&#233;nyl&#233;s-%20elsz&#225;mol&#225;s\2008\ig&#233;nyl&#233;s\M&#193;K-nak%20k&#252;ld&#246;tt%20anyagok\&#214;sszes&#237;t&#337;%202008.ig&#233;nyl&#233;s%20v&#233;glege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ocuments%20and%20Settings\farkasn\Dokumentumok\&#193;llami%20t&#225;mogat&#225;s%20ig&#233;nyl&#233;s-%20elsz&#225;mol&#225;s\2007\ig&#233;nyl&#233;s\&#214;sszes&#237;t&#337;%20int&#233;zm&#233;ynenk&#233;nt\&#246;sszes&#237;t&#337;%20int&#233;zm&#233;nyeknek%20%20andrea%20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Dokumentumok\Excel\Menyus\P&#233;nz&#252;gyielemz&#233;s\P&#252;modell\M_V01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F:\Dokumentumok\Excel\Menyus\P&#233;nz&#252;gyielemz&#233;s\P&#252;modell\M_V01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Hivatali%20munk&#225;k\2009.%20&#233;vi%20tervez&#233;s\Hivatali%20tervez&#233;s\2009.%20&#233;vi%20ktgv%20tervez&#233;s%20m&#243;dos&#237;tot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dölap"/>
      <sheetName val="Ábra_1"/>
      <sheetName val="Ábra_2"/>
      <sheetName val="Ábra_3"/>
      <sheetName val="Ábra_4"/>
      <sheetName val="Kockázat"/>
      <sheetName val="Háttéradatok"/>
      <sheetName val="Adatbevitel"/>
      <sheetName val="Elörejelzés"/>
      <sheetName val="Költségvetés"/>
      <sheetName val="Megoszlás"/>
      <sheetName val="PerCap"/>
      <sheetName val="Reálérték"/>
      <sheetName val="Szcenáriók"/>
      <sheetName val="Hitelfelvét"/>
      <sheetName val="Chart_data"/>
      <sheetName val="Info sheet"/>
      <sheetName val="Simple"/>
      <sheetName val="Double"/>
      <sheetName val="Option"/>
      <sheetName val="Year"/>
      <sheetName val="Forecast"/>
      <sheetName val="Estimate"/>
      <sheetName val="Scenarios"/>
      <sheetName val="Credit"/>
      <sheetName val="Charter"/>
      <sheetName val="Risk"/>
      <sheetName val="Risk-scen"/>
      <sheetName val="Risk-trend"/>
      <sheetName val="Risk-menu"/>
      <sheetName val="a_Core"/>
      <sheetName val="b_Menu_commands"/>
      <sheetName val="c_Simple_routines"/>
      <sheetName val="d_Double_routines"/>
      <sheetName val="e_Year_routines"/>
      <sheetName val="f_Option_routines"/>
      <sheetName val="g_Forecast_routines"/>
      <sheetName val="h_Estimate_routines"/>
      <sheetName val="i_Import_routines"/>
      <sheetName val="j_Credit_routines"/>
      <sheetName val="k_Scenario_routines"/>
      <sheetName val="l_Charter_routines"/>
      <sheetName val="m_Risk_routines"/>
      <sheetName val="n_Risk_menu"/>
      <sheetName val="Akadálymentesítési közmunkapr."/>
      <sheetName val="Út-híd szakfeladat"/>
      <sheetName val="Parkfenntartás"/>
      <sheetName val="Vízkárelhárítás"/>
      <sheetName val="Köztisztaság"/>
      <sheetName val="Temetőfenntartás"/>
      <sheetName val="Közvilágítás"/>
      <sheetName val="Állategészségügy"/>
      <sheetName val="Mezőgazdaság"/>
      <sheetName val="Közműnyilvántartás"/>
      <sheetName val="Lakásüzemeltetés"/>
      <sheetName val="Közösköltség"/>
      <sheetName val="Zöld Ház közös ktg."/>
      <sheetName val="Lakás karbantartás"/>
      <sheetName val="Lakásért. bony.díja"/>
      <sheetName val="Kezelési díj"/>
      <sheetName val="Lakás felújítás"/>
      <sheetName val="Lakás mobilitás"/>
      <sheetName val="Bérlőkijelölés"/>
      <sheetName val="Ped.szálló üzemeltetése"/>
      <sheetName val="Első lakáshoz jutók"/>
      <sheetName val="VMZK címzett"/>
      <sheetName val="Játszótéri program"/>
      <sheetName val="Region.hulladéklerakó"/>
      <sheetName val="Széchenyi park építés"/>
      <sheetName val="Színház műszaki ellátó rendszer"/>
      <sheetName val="Civil Ház"/>
      <sheetName val="Csallóköz ovi"/>
      <sheetName val="Széchenyi Gimn tornacsarnok"/>
      <sheetName val="Kodály Z ÁI"/>
      <sheetName val="Mátyás"/>
      <sheetName val="Gépipari címzett"/>
      <sheetName val="TVM 91 lakás"/>
      <sheetName val="Kerékpárút"/>
      <sheetName val="2004. évi útépítések"/>
      <sheetName val="TVM villany"/>
      <sheetName val="Repülős emlékmű"/>
      <sheetName val="Gorkij úti csapadékvíz"/>
      <sheetName val="CORA lépcső"/>
      <sheetName val="Közvilágítás bővítése"/>
      <sheetName val="közbeszerzés"/>
      <sheetName val="Védelmi tervek"/>
      <sheetName val="Csapadékvíz elvez beruh konc"/>
      <sheetName val="Ip.tech.lakóép.korsz."/>
      <sheetName val="TVM lakótelepi lakások"/>
      <sheetName val="Bozsik"/>
      <sheetName val="Logisztikai központ"/>
      <sheetName val="Kossuth tér"/>
      <sheetName val="Inkubátorház"/>
      <sheetName val="1"/>
      <sheetName val="2"/>
      <sheetName val="3"/>
      <sheetName val="4"/>
      <sheetName val="5"/>
      <sheetName val="6"/>
      <sheetName val="vis major felúj"/>
      <sheetName val="vis major kiemelt int."/>
      <sheetName val="vis major 10"/>
      <sheetName val="Városszépítési Alap"/>
      <sheetName val="Környezetvédelmi Alap"/>
      <sheetName val="ÉKHVTA"/>
    </sheetNames>
    <sheetDataSet>
      <sheetData sheetId="6">
        <row r="22">
          <cell r="C22">
            <v>1990</v>
          </cell>
          <cell r="D22">
            <v>1991</v>
          </cell>
          <cell r="E22">
            <v>1992</v>
          </cell>
          <cell r="F22">
            <v>1993</v>
          </cell>
          <cell r="G22">
            <v>1994</v>
          </cell>
          <cell r="H22">
            <v>1995</v>
          </cell>
          <cell r="I22">
            <v>1996</v>
          </cell>
          <cell r="J22">
            <v>1997</v>
          </cell>
          <cell r="K22">
            <v>1998</v>
          </cell>
          <cell r="L22">
            <v>1999</v>
          </cell>
          <cell r="M22">
            <v>2000</v>
          </cell>
          <cell r="N22">
            <v>2001</v>
          </cell>
          <cell r="O22">
            <v>2002</v>
          </cell>
          <cell r="P22">
            <v>2003</v>
          </cell>
          <cell r="Q22">
            <v>2004</v>
          </cell>
          <cell r="R22">
            <v>2005</v>
          </cell>
          <cell r="S22">
            <v>2006</v>
          </cell>
          <cell r="T22">
            <v>2007</v>
          </cell>
          <cell r="U22">
            <v>2008</v>
          </cell>
          <cell r="V22">
            <v>2009</v>
          </cell>
          <cell r="W22">
            <v>2010</v>
          </cell>
          <cell r="X22">
            <v>2011</v>
          </cell>
          <cell r="Y22">
            <v>2012</v>
          </cell>
          <cell r="Z22">
            <v>2013</v>
          </cell>
          <cell r="AA22">
            <v>2014</v>
          </cell>
          <cell r="AB22">
            <v>2015</v>
          </cell>
          <cell r="AC22">
            <v>2016</v>
          </cell>
          <cell r="AD22">
            <v>2017</v>
          </cell>
          <cell r="AE22">
            <v>2018</v>
          </cell>
          <cell r="AF22">
            <v>2019</v>
          </cell>
          <cell r="AG22">
            <v>2020</v>
          </cell>
        </row>
        <row r="23">
          <cell r="B23" t="str">
            <v>éves változás</v>
          </cell>
          <cell r="C23">
            <v>28.9</v>
          </cell>
          <cell r="D23">
            <v>35</v>
          </cell>
          <cell r="E23">
            <v>22.8</v>
          </cell>
          <cell r="F23">
            <v>22.5</v>
          </cell>
          <cell r="G23">
            <v>18.8</v>
          </cell>
          <cell r="H23">
            <v>28.8</v>
          </cell>
          <cell r="I23">
            <v>23.8</v>
          </cell>
          <cell r="J23">
            <v>18.3</v>
          </cell>
          <cell r="K23">
            <v>15</v>
          </cell>
          <cell r="L23">
            <v>14</v>
          </cell>
          <cell r="M23">
            <v>13</v>
          </cell>
          <cell r="N23">
            <v>12</v>
          </cell>
          <cell r="O23">
            <v>11.5</v>
          </cell>
          <cell r="P23">
            <v>11</v>
          </cell>
          <cell r="Q23">
            <v>10.5</v>
          </cell>
          <cell r="R23">
            <v>10</v>
          </cell>
          <cell r="S23">
            <v>9.5</v>
          </cell>
          <cell r="T23">
            <v>9</v>
          </cell>
          <cell r="U23">
            <v>8.5</v>
          </cell>
          <cell r="V23">
            <v>8</v>
          </cell>
          <cell r="W23">
            <v>7.5</v>
          </cell>
          <cell r="X23">
            <v>7</v>
          </cell>
          <cell r="Y23">
            <v>6.5</v>
          </cell>
          <cell r="Z23">
            <v>6</v>
          </cell>
          <cell r="AA23">
            <v>5.5</v>
          </cell>
          <cell r="AB23">
            <v>5</v>
          </cell>
          <cell r="AC23">
            <v>4.5</v>
          </cell>
          <cell r="AD23">
            <v>4</v>
          </cell>
          <cell r="AE23">
            <v>4</v>
          </cell>
          <cell r="AF23">
            <v>4</v>
          </cell>
          <cell r="AG23">
            <v>4</v>
          </cell>
        </row>
        <row r="24">
          <cell r="B24" t="str">
            <v>index</v>
          </cell>
          <cell r="C24">
            <v>1.289</v>
          </cell>
          <cell r="D24">
            <v>1.74015</v>
          </cell>
          <cell r="E24">
            <v>2.1369042</v>
          </cell>
          <cell r="F24">
            <v>2.6177076450000003</v>
          </cell>
          <cell r="G24">
            <v>3.10983668226</v>
          </cell>
          <cell r="H24">
            <v>4.00546964675088</v>
          </cell>
          <cell r="I24">
            <v>4.958771422677589</v>
          </cell>
          <cell r="J24">
            <v>5.866226593027588</v>
          </cell>
          <cell r="K24">
            <v>6.746160581981726</v>
          </cell>
          <cell r="L24">
            <v>7.690623063459168</v>
          </cell>
          <cell r="M24">
            <v>8.69040406170886</v>
          </cell>
          <cell r="N24">
            <v>9.733252549113923</v>
          </cell>
          <cell r="O24">
            <v>10.852576592262023</v>
          </cell>
          <cell r="P24">
            <v>12.046360017410848</v>
          </cell>
          <cell r="Q24">
            <v>13.311227819238987</v>
          </cell>
          <cell r="R24">
            <v>14.642350601162887</v>
          </cell>
          <cell r="S24">
            <v>16.03337390827336</v>
          </cell>
          <cell r="T24">
            <v>17.476377560017966</v>
          </cell>
          <cell r="U24">
            <v>18.96186965261949</v>
          </cell>
          <cell r="V24">
            <v>20.478819224829053</v>
          </cell>
          <cell r="W24">
            <v>22.014730666691232</v>
          </cell>
          <cell r="X24">
            <v>23.55576181335962</v>
          </cell>
          <cell r="Y24">
            <v>25.086886331227994</v>
          </cell>
          <cell r="Z24">
            <v>26.592099511101676</v>
          </cell>
          <cell r="AA24">
            <v>28.054664984212266</v>
          </cell>
          <cell r="AB24">
            <v>29.457398233422882</v>
          </cell>
          <cell r="AC24">
            <v>30.78298115392691</v>
          </cell>
          <cell r="AD24">
            <v>32.01430040008399</v>
          </cell>
          <cell r="AE24">
            <v>33.29487241608735</v>
          </cell>
          <cell r="AF24">
            <v>34.626667312730845</v>
          </cell>
          <cell r="AG24">
            <v>36.01173400524008</v>
          </cell>
        </row>
        <row r="25">
          <cell r="B25">
            <v>1998</v>
          </cell>
          <cell r="C25">
            <v>5.233638930940051</v>
          </cell>
          <cell r="D25">
            <v>3.8767695784741116</v>
          </cell>
          <cell r="E25">
            <v>3.1569784840994397</v>
          </cell>
          <cell r="F25">
            <v>2.5771252931423994</v>
          </cell>
          <cell r="G25">
            <v>2.1692973847999997</v>
          </cell>
          <cell r="H25">
            <v>1.6842370999999998</v>
          </cell>
          <cell r="I25">
            <v>1.3604499999999997</v>
          </cell>
          <cell r="J25">
            <v>1.15</v>
          </cell>
          <cell r="K25">
            <v>1</v>
          </cell>
          <cell r="L25">
            <v>0.8771929824561403</v>
          </cell>
          <cell r="M25">
            <v>0.7762769756249029</v>
          </cell>
          <cell r="N25">
            <v>0.6931044425222348</v>
          </cell>
          <cell r="O25">
            <v>0.621618334100659</v>
          </cell>
          <cell r="P25">
            <v>0.5600165172078008</v>
          </cell>
          <cell r="Q25">
            <v>0.5068022780161093</v>
          </cell>
          <cell r="R25">
            <v>0.4607293436510084</v>
          </cell>
          <cell r="S25">
            <v>0.42075739146210817</v>
          </cell>
          <cell r="T25">
            <v>0.386015955469824</v>
          </cell>
          <cell r="U25">
            <v>0.3557750741657364</v>
          </cell>
          <cell r="V25">
            <v>0.3294213649682744</v>
          </cell>
          <cell r="W25">
            <v>0.30643847904025523</v>
          </cell>
          <cell r="X25">
            <v>0.2863911019067806</v>
          </cell>
          <cell r="Y25">
            <v>0.2689118327763198</v>
          </cell>
          <cell r="Z25">
            <v>0.253690408279547</v>
          </cell>
          <cell r="AA25">
            <v>0.2404648419711346</v>
          </cell>
          <cell r="AB25">
            <v>0.22901413521060435</v>
          </cell>
          <cell r="AC25">
            <v>0.21915228249818597</v>
          </cell>
          <cell r="AD25">
            <v>0.21072334855594804</v>
          </cell>
          <cell r="AE25">
            <v>0.20261860438071927</v>
          </cell>
          <cell r="AF25">
            <v>0.19482558113530699</v>
          </cell>
          <cell r="AG25">
            <v>0.1873322895531798</v>
          </cell>
        </row>
        <row r="26">
          <cell r="C26">
            <v>96.5</v>
          </cell>
          <cell r="D26">
            <v>88.1</v>
          </cell>
          <cell r="E26">
            <v>96.9</v>
          </cell>
          <cell r="F26">
            <v>99.4</v>
          </cell>
          <cell r="G26">
            <v>102.9</v>
          </cell>
          <cell r="H26">
            <v>101.5</v>
          </cell>
          <cell r="I26">
            <v>101.3</v>
          </cell>
          <cell r="J26">
            <v>104.4</v>
          </cell>
          <cell r="K26">
            <v>105</v>
          </cell>
          <cell r="L26">
            <v>106</v>
          </cell>
          <cell r="M26">
            <v>107</v>
          </cell>
          <cell r="N26">
            <v>108</v>
          </cell>
          <cell r="O26">
            <v>108</v>
          </cell>
          <cell r="P26">
            <v>108</v>
          </cell>
          <cell r="Q26">
            <v>108</v>
          </cell>
          <cell r="R26">
            <v>108</v>
          </cell>
          <cell r="S26">
            <v>108</v>
          </cell>
          <cell r="T26">
            <v>108</v>
          </cell>
          <cell r="U26">
            <v>108</v>
          </cell>
          <cell r="V26">
            <v>108</v>
          </cell>
          <cell r="W26">
            <v>108</v>
          </cell>
          <cell r="X26">
            <v>108</v>
          </cell>
          <cell r="Y26">
            <v>108</v>
          </cell>
          <cell r="Z26">
            <v>108</v>
          </cell>
          <cell r="AA26">
            <v>108</v>
          </cell>
          <cell r="AB26">
            <v>108</v>
          </cell>
          <cell r="AC26">
            <v>108</v>
          </cell>
          <cell r="AD26">
            <v>108</v>
          </cell>
          <cell r="AE26">
            <v>108</v>
          </cell>
          <cell r="AF26">
            <v>108</v>
          </cell>
          <cell r="AG26">
            <v>108</v>
          </cell>
        </row>
        <row r="27">
          <cell r="B27" t="str">
            <v>index</v>
          </cell>
          <cell r="C27">
            <v>0.965</v>
          </cell>
          <cell r="D27">
            <v>0.8501649999999998</v>
          </cell>
          <cell r="E27">
            <v>0.823809885</v>
          </cell>
          <cell r="F27">
            <v>0.81886702569</v>
          </cell>
          <cell r="G27">
            <v>0.8426141694350101</v>
          </cell>
          <cell r="H27">
            <v>0.8552533819765352</v>
          </cell>
          <cell r="I27">
            <v>0.8663716759422301</v>
          </cell>
          <cell r="J27">
            <v>0.9044920296836882</v>
          </cell>
          <cell r="K27">
            <v>0.9497166311678727</v>
          </cell>
          <cell r="L27">
            <v>1.006699629037945</v>
          </cell>
          <cell r="M27">
            <v>1.0771686030706014</v>
          </cell>
          <cell r="N27">
            <v>1.1633420913162495</v>
          </cell>
          <cell r="O27">
            <v>1.2564094586215495</v>
          </cell>
          <cell r="P27">
            <v>1.3569222153112737</v>
          </cell>
          <cell r="Q27">
            <v>1.4654759925361756</v>
          </cell>
          <cell r="R27">
            <v>1.5827140719390698</v>
          </cell>
          <cell r="S27">
            <v>1.7093311976941954</v>
          </cell>
          <cell r="T27">
            <v>1.8460776935097312</v>
          </cell>
          <cell r="U27">
            <v>1.9937639089905097</v>
          </cell>
          <cell r="V27">
            <v>2.1532650217097506</v>
          </cell>
          <cell r="W27">
            <v>2.325526223446531</v>
          </cell>
          <cell r="X27">
            <v>2.5115683213222537</v>
          </cell>
          <cell r="Y27">
            <v>2.712493787028034</v>
          </cell>
          <cell r="Z27">
            <v>2.929493289990277</v>
          </cell>
          <cell r="AA27">
            <v>3.1638527531894995</v>
          </cell>
          <cell r="AB27">
            <v>3.4169609734446595</v>
          </cell>
          <cell r="AC27">
            <v>3.6903178513202324</v>
          </cell>
          <cell r="AD27">
            <v>3.985543279425851</v>
          </cell>
          <cell r="AE27">
            <v>4.304386741779919</v>
          </cell>
          <cell r="AF27">
            <v>4.648737681122313</v>
          </cell>
          <cell r="AG27">
            <v>5.020636695612098</v>
          </cell>
        </row>
        <row r="28">
          <cell r="B28">
            <v>1998</v>
          </cell>
          <cell r="C28">
            <v>0.9841623120910599</v>
          </cell>
          <cell r="D28">
            <v>1.1170968355176618</v>
          </cell>
          <cell r="E28">
            <v>1.1528347115765343</v>
          </cell>
          <cell r="F28">
            <v>1.1597934724110002</v>
          </cell>
          <cell r="G28">
            <v>1.127107359</v>
          </cell>
          <cell r="H28">
            <v>1.1104506</v>
          </cell>
          <cell r="I28">
            <v>1.0962</v>
          </cell>
          <cell r="J28">
            <v>1.05</v>
          </cell>
          <cell r="K28">
            <v>1</v>
          </cell>
          <cell r="L28">
            <v>0.9433962264150944</v>
          </cell>
          <cell r="M28">
            <v>0.881678716275789</v>
          </cell>
          <cell r="N28">
            <v>0.8163691817368416</v>
          </cell>
          <cell r="O28">
            <v>0.7558973904970756</v>
          </cell>
          <cell r="P28">
            <v>0.6999049912009958</v>
          </cell>
          <cell r="Q28">
            <v>0.648060177037959</v>
          </cell>
          <cell r="R28">
            <v>0.6000557194795917</v>
          </cell>
          <cell r="S28">
            <v>0.5556071476662886</v>
          </cell>
          <cell r="T28">
            <v>0.5144510626539709</v>
          </cell>
          <cell r="U28">
            <v>0.4763435765314545</v>
          </cell>
          <cell r="V28">
            <v>0.44105886715875414</v>
          </cell>
          <cell r="W28">
            <v>0.40838783996180933</v>
          </cell>
          <cell r="X28">
            <v>0.37813688885352714</v>
          </cell>
          <cell r="Y28">
            <v>0.350126748938451</v>
          </cell>
          <cell r="Z28">
            <v>0.3241914342022694</v>
          </cell>
          <cell r="AA28">
            <v>0.3001772538909902</v>
          </cell>
          <cell r="AB28">
            <v>0.2779419017509168</v>
          </cell>
          <cell r="AC28">
            <v>0.25735361273233043</v>
          </cell>
          <cell r="AD28">
            <v>0.2382903821595652</v>
          </cell>
          <cell r="AE28">
            <v>0.22063924274033814</v>
          </cell>
          <cell r="AF28">
            <v>0.20429559512994272</v>
          </cell>
          <cell r="AG28">
            <v>0.18916258808328026</v>
          </cell>
        </row>
        <row r="29">
          <cell r="C29">
            <v>1990</v>
          </cell>
          <cell r="D29">
            <v>1991</v>
          </cell>
          <cell r="E29">
            <v>1992</v>
          </cell>
          <cell r="F29">
            <v>1993</v>
          </cell>
          <cell r="G29">
            <v>1994</v>
          </cell>
          <cell r="H29">
            <v>1995</v>
          </cell>
          <cell r="I29">
            <v>1996</v>
          </cell>
          <cell r="J29">
            <v>1997</v>
          </cell>
          <cell r="K29">
            <v>1998</v>
          </cell>
          <cell r="L29">
            <v>1999</v>
          </cell>
          <cell r="M29">
            <v>2000</v>
          </cell>
          <cell r="N29">
            <v>2001</v>
          </cell>
          <cell r="O29">
            <v>2002</v>
          </cell>
          <cell r="P29">
            <v>2003</v>
          </cell>
          <cell r="Q29">
            <v>2004</v>
          </cell>
          <cell r="R29">
            <v>2005</v>
          </cell>
          <cell r="S29">
            <v>2006</v>
          </cell>
          <cell r="T29">
            <v>2007</v>
          </cell>
          <cell r="U29">
            <v>2008</v>
          </cell>
          <cell r="V29">
            <v>2009</v>
          </cell>
          <cell r="W29">
            <v>2010</v>
          </cell>
          <cell r="X29">
            <v>2011</v>
          </cell>
          <cell r="Y29">
            <v>2012</v>
          </cell>
          <cell r="Z29">
            <v>2013</v>
          </cell>
          <cell r="AA29">
            <v>2014</v>
          </cell>
          <cell r="AB29">
            <v>2015</v>
          </cell>
          <cell r="AC29">
            <v>2016</v>
          </cell>
          <cell r="AD29">
            <v>2017</v>
          </cell>
          <cell r="AE29">
            <v>2018</v>
          </cell>
          <cell r="AF29">
            <v>2019</v>
          </cell>
          <cell r="AG29">
            <v>2020</v>
          </cell>
        </row>
        <row r="30">
          <cell r="C30">
            <v>0</v>
          </cell>
          <cell r="D30">
            <v>0</v>
          </cell>
          <cell r="E30">
            <v>0</v>
          </cell>
          <cell r="F30">
            <v>14.4</v>
          </cell>
          <cell r="G30">
            <v>49.2</v>
          </cell>
          <cell r="H30">
            <v>12.2</v>
          </cell>
          <cell r="I30">
            <v>12.9</v>
          </cell>
          <cell r="J30">
            <v>13.6</v>
          </cell>
          <cell r="K30">
            <v>25.16785714420712</v>
          </cell>
          <cell r="L30">
            <v>26.16785714420712</v>
          </cell>
          <cell r="M30">
            <v>27.16785714420712</v>
          </cell>
          <cell r="N30">
            <v>28.16785714420712</v>
          </cell>
          <cell r="O30">
            <v>28.66785714420712</v>
          </cell>
          <cell r="P30">
            <v>29.16785714420712</v>
          </cell>
          <cell r="Q30">
            <v>29.66785714420712</v>
          </cell>
          <cell r="R30">
            <v>30.16785714420712</v>
          </cell>
          <cell r="S30">
            <v>30.66785714420712</v>
          </cell>
          <cell r="T30">
            <v>31.16785714420712</v>
          </cell>
          <cell r="U30">
            <v>31.66785714420712</v>
          </cell>
          <cell r="V30">
            <v>32.16785714420712</v>
          </cell>
          <cell r="W30">
            <v>32.66785714420712</v>
          </cell>
          <cell r="X30">
            <v>33.16785714420712</v>
          </cell>
          <cell r="Y30">
            <v>33.66785714420712</v>
          </cell>
          <cell r="Z30">
            <v>34.16785714420712</v>
          </cell>
          <cell r="AA30">
            <v>34.66785714420712</v>
          </cell>
          <cell r="AB30">
            <v>35.16785714420712</v>
          </cell>
          <cell r="AC30">
            <v>35.66785714420712</v>
          </cell>
          <cell r="AD30">
            <v>36.16785714420712</v>
          </cell>
          <cell r="AE30">
            <v>36.66785714420712</v>
          </cell>
          <cell r="AF30">
            <v>37.16785714420712</v>
          </cell>
          <cell r="AG30">
            <v>37.66785714420712</v>
          </cell>
        </row>
        <row r="31">
          <cell r="C31">
            <v>0</v>
          </cell>
          <cell r="D31">
            <v>0</v>
          </cell>
          <cell r="E31">
            <v>0</v>
          </cell>
          <cell r="F31">
            <v>857.916</v>
          </cell>
          <cell r="G31">
            <v>857.134</v>
          </cell>
          <cell r="H31">
            <v>959.549</v>
          </cell>
          <cell r="I31">
            <v>1134.93</v>
          </cell>
          <cell r="J31">
            <v>1148.002</v>
          </cell>
          <cell r="K31">
            <v>2095.584894</v>
          </cell>
          <cell r="L31">
            <v>3113.1045824711</v>
          </cell>
          <cell r="M31">
            <v>4309.008531778032</v>
          </cell>
          <cell r="N31">
            <v>5706.285289978403</v>
          </cell>
          <cell r="O31">
            <v>7321.192176731974</v>
          </cell>
          <cell r="P31">
            <v>9169.061282996427</v>
          </cell>
          <cell r="Q31">
            <v>11263.898680691364</v>
          </cell>
          <cell r="R31">
            <v>13617.96569216057</v>
          </cell>
          <cell r="S31">
            <v>16241.351482463746</v>
          </cell>
          <cell r="T31">
            <v>19141.547572618572</v>
          </cell>
          <cell r="U31">
            <v>22323.03597816632</v>
          </cell>
          <cell r="V31">
            <v>21139.915071323507</v>
          </cell>
          <cell r="W31">
            <v>20019.49957254336</v>
          </cell>
          <cell r="X31">
            <v>18958.46609519856</v>
          </cell>
          <cell r="Y31">
            <v>17953.667392153035</v>
          </cell>
          <cell r="Z31">
            <v>17002.123020368923</v>
          </cell>
          <cell r="AA31">
            <v>16101.010500289369</v>
          </cell>
          <cell r="AB31">
            <v>15247.65694377403</v>
          </cell>
          <cell r="AC31">
            <v>14439.531125754007</v>
          </cell>
          <cell r="AD31">
            <v>13674.235976089043</v>
          </cell>
          <cell r="AE31">
            <v>12949.501469356323</v>
          </cell>
          <cell r="AF31">
            <v>12263.177891480436</v>
          </cell>
          <cell r="AG31">
            <v>11613.229463231972</v>
          </cell>
        </row>
        <row r="32">
          <cell r="C32">
            <v>16397</v>
          </cell>
          <cell r="D32">
            <v>16397</v>
          </cell>
          <cell r="E32">
            <v>16397</v>
          </cell>
          <cell r="F32">
            <v>16397</v>
          </cell>
          <cell r="G32">
            <v>16397</v>
          </cell>
          <cell r="H32">
            <v>16397</v>
          </cell>
          <cell r="I32">
            <v>16397</v>
          </cell>
          <cell r="J32">
            <v>16397</v>
          </cell>
          <cell r="K32">
            <v>16397</v>
          </cell>
          <cell r="L32">
            <v>16397</v>
          </cell>
          <cell r="M32">
            <v>16397</v>
          </cell>
          <cell r="N32">
            <v>16397</v>
          </cell>
          <cell r="O32">
            <v>16397</v>
          </cell>
          <cell r="P32">
            <v>16396.999999997766</v>
          </cell>
          <cell r="Q32">
            <v>16396.999999997926</v>
          </cell>
          <cell r="R32">
            <v>16396.999999996395</v>
          </cell>
          <cell r="S32">
            <v>16396.999999996602</v>
          </cell>
          <cell r="T32">
            <v>16396.999999996773</v>
          </cell>
          <cell r="U32">
            <v>16396.999999996915</v>
          </cell>
          <cell r="V32">
            <v>16396.999999994994</v>
          </cell>
          <cell r="W32">
            <v>16396.99999999703</v>
          </cell>
          <cell r="X32">
            <v>16396.99999999712</v>
          </cell>
          <cell r="Y32">
            <v>16396.99999999568</v>
          </cell>
          <cell r="Z32">
            <v>16396.999999994434</v>
          </cell>
          <cell r="AA32">
            <v>16396.999999994605</v>
          </cell>
          <cell r="AB32">
            <v>16396.999999994754</v>
          </cell>
          <cell r="AC32">
            <v>16396.99999999381</v>
          </cell>
          <cell r="AD32">
            <v>16396.999999993972</v>
          </cell>
          <cell r="AE32">
            <v>16396.99999999411</v>
          </cell>
          <cell r="AF32">
            <v>16396.999999991654</v>
          </cell>
          <cell r="AG32">
            <v>16396.99999999266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edölap"/>
      <sheetName val="Ábra_1"/>
      <sheetName val="Ábra_2"/>
      <sheetName val="Ábra_3"/>
      <sheetName val="Ábra_4"/>
      <sheetName val="Kockázat"/>
      <sheetName val="Háttéradatok"/>
      <sheetName val="Adatbevitel"/>
      <sheetName val="Elörejelzés"/>
      <sheetName val="Költségvetés"/>
      <sheetName val="Megoszlás"/>
      <sheetName val="PerCap"/>
      <sheetName val="Reálérték"/>
      <sheetName val="Szcenáriók"/>
      <sheetName val="Hitelfelvét"/>
      <sheetName val="Chart_data"/>
      <sheetName val="Info sheet"/>
      <sheetName val="Simple"/>
      <sheetName val="Double"/>
      <sheetName val="Option"/>
      <sheetName val="Year"/>
      <sheetName val="Forecast"/>
      <sheetName val="Estimate"/>
      <sheetName val="Scenarios"/>
      <sheetName val="Credit"/>
      <sheetName val="Charter"/>
      <sheetName val="Risk"/>
      <sheetName val="Risk-scen"/>
      <sheetName val="Risk-trend"/>
      <sheetName val="Risk-menu"/>
      <sheetName val="a_Core"/>
      <sheetName val="b_Menu_commands"/>
      <sheetName val="c_Simple_routines"/>
      <sheetName val="d_Double_routines"/>
      <sheetName val="e_Year_routines"/>
      <sheetName val="f_Option_routines"/>
      <sheetName val="g_Forecast_routines"/>
      <sheetName val="h_Estimate_routines"/>
      <sheetName val="i_Import_routines"/>
      <sheetName val="j_Credit_routines"/>
      <sheetName val="k_Scenario_routines"/>
      <sheetName val="l_Charter_routines"/>
      <sheetName val="m_Risk_routines"/>
      <sheetName val="n_Risk_menu"/>
      <sheetName val="Akadálymentesítési közmunkapr."/>
      <sheetName val="Út-híd szakfeladat"/>
      <sheetName val="Parkfenntartás"/>
      <sheetName val="Vízkárelhárítás"/>
      <sheetName val="Köztisztaság"/>
      <sheetName val="Temetőfenntartás"/>
      <sheetName val="Közvilágítás"/>
      <sheetName val="Állategészségügy"/>
      <sheetName val="Mezőgazdaság"/>
      <sheetName val="Közműnyilvántartás"/>
      <sheetName val="Lakásüzemeltetés"/>
      <sheetName val="Közösköltség"/>
      <sheetName val="Zöld Ház közös ktg."/>
      <sheetName val="Lakás karbantartás"/>
      <sheetName val="Lakásért. bony.díja"/>
      <sheetName val="Kezelési díj"/>
      <sheetName val="Lakás felújítás"/>
      <sheetName val="Lakás mobilitás"/>
      <sheetName val="Bérlőkijelölés"/>
      <sheetName val="Ped.szálló üzemeltetése"/>
      <sheetName val="Első lakáshoz jutók"/>
      <sheetName val="VMZK címzett"/>
      <sheetName val="Játszótéri program"/>
      <sheetName val="Region.hulladéklerakó"/>
      <sheetName val="Széchenyi park építés"/>
      <sheetName val="Színház műszaki ellátó rendszer"/>
      <sheetName val="Civil Ház"/>
      <sheetName val="Csallóköz ovi"/>
      <sheetName val="Széchenyi Gimn tornacsarnok"/>
      <sheetName val="Kodály Z ÁI"/>
      <sheetName val="Mátyás"/>
      <sheetName val="Gépipari címzett"/>
      <sheetName val="TVM 91 lakás"/>
      <sheetName val="Kerékpárút"/>
      <sheetName val="2004. évi útépítések"/>
      <sheetName val="TVM villany"/>
      <sheetName val="Repülős emlékmű"/>
      <sheetName val="Gorkij úti csapadékvíz"/>
      <sheetName val="CORA lépcső"/>
      <sheetName val="Közvilágítás bővítése"/>
      <sheetName val="közbeszerzés"/>
      <sheetName val="Védelmi tervek"/>
      <sheetName val="Csapadékvíz elvez beruh konc"/>
      <sheetName val="Ip.tech.lakóép.korsz."/>
      <sheetName val="TVM lakótelepi lakások"/>
      <sheetName val="Bozsik"/>
      <sheetName val="Logisztikai központ"/>
      <sheetName val="Kossuth tér"/>
      <sheetName val="Inkubátorház"/>
      <sheetName val="1"/>
      <sheetName val="2"/>
      <sheetName val="3"/>
      <sheetName val="4"/>
      <sheetName val="5"/>
      <sheetName val="6"/>
      <sheetName val="vis major felúj"/>
      <sheetName val="vis major kiemelt int."/>
      <sheetName val="vis major 10"/>
      <sheetName val="Városszépítési Alap"/>
      <sheetName val="Környezetvédelmi Alap"/>
      <sheetName val="ÉKHVTA"/>
    </sheetNames>
    <sheetDataSet>
      <sheetData sheetId="6">
        <row r="22">
          <cell r="C22">
            <v>1990</v>
          </cell>
          <cell r="D22">
            <v>1991</v>
          </cell>
          <cell r="E22">
            <v>1992</v>
          </cell>
          <cell r="F22">
            <v>1993</v>
          </cell>
          <cell r="G22">
            <v>1994</v>
          </cell>
          <cell r="H22">
            <v>1995</v>
          </cell>
          <cell r="I22">
            <v>1996</v>
          </cell>
          <cell r="J22">
            <v>1997</v>
          </cell>
          <cell r="K22">
            <v>1998</v>
          </cell>
          <cell r="L22">
            <v>1999</v>
          </cell>
          <cell r="M22">
            <v>2000</v>
          </cell>
          <cell r="N22">
            <v>2001</v>
          </cell>
          <cell r="O22">
            <v>2002</v>
          </cell>
          <cell r="P22">
            <v>2003</v>
          </cell>
          <cell r="Q22">
            <v>2004</v>
          </cell>
          <cell r="R22">
            <v>2005</v>
          </cell>
          <cell r="S22">
            <v>2006</v>
          </cell>
          <cell r="T22">
            <v>2007</v>
          </cell>
          <cell r="U22">
            <v>2008</v>
          </cell>
          <cell r="V22">
            <v>2009</v>
          </cell>
          <cell r="W22">
            <v>2010</v>
          </cell>
          <cell r="X22">
            <v>2011</v>
          </cell>
          <cell r="Y22">
            <v>2012</v>
          </cell>
          <cell r="Z22">
            <v>2013</v>
          </cell>
          <cell r="AA22">
            <v>2014</v>
          </cell>
          <cell r="AB22">
            <v>2015</v>
          </cell>
          <cell r="AC22">
            <v>2016</v>
          </cell>
          <cell r="AD22">
            <v>2017</v>
          </cell>
          <cell r="AE22">
            <v>2018</v>
          </cell>
          <cell r="AF22">
            <v>2019</v>
          </cell>
          <cell r="AG22">
            <v>2020</v>
          </cell>
        </row>
        <row r="23">
          <cell r="B23" t="str">
            <v>éves változás</v>
          </cell>
          <cell r="C23">
            <v>28.9</v>
          </cell>
          <cell r="D23">
            <v>35</v>
          </cell>
          <cell r="E23">
            <v>22.8</v>
          </cell>
          <cell r="F23">
            <v>22.5</v>
          </cell>
          <cell r="G23">
            <v>18.8</v>
          </cell>
          <cell r="H23">
            <v>28.8</v>
          </cell>
          <cell r="I23">
            <v>23.8</v>
          </cell>
          <cell r="J23">
            <v>18.3</v>
          </cell>
          <cell r="K23">
            <v>15</v>
          </cell>
          <cell r="L23">
            <v>14</v>
          </cell>
          <cell r="M23">
            <v>13</v>
          </cell>
          <cell r="N23">
            <v>12</v>
          </cell>
          <cell r="O23">
            <v>11.5</v>
          </cell>
          <cell r="P23">
            <v>11</v>
          </cell>
          <cell r="Q23">
            <v>10.5</v>
          </cell>
          <cell r="R23">
            <v>10</v>
          </cell>
          <cell r="S23">
            <v>9.5</v>
          </cell>
          <cell r="T23">
            <v>9</v>
          </cell>
          <cell r="U23">
            <v>8.5</v>
          </cell>
          <cell r="V23">
            <v>8</v>
          </cell>
          <cell r="W23">
            <v>7.5</v>
          </cell>
          <cell r="X23">
            <v>7</v>
          </cell>
          <cell r="Y23">
            <v>6.5</v>
          </cell>
          <cell r="Z23">
            <v>6</v>
          </cell>
          <cell r="AA23">
            <v>5.5</v>
          </cell>
          <cell r="AB23">
            <v>5</v>
          </cell>
          <cell r="AC23">
            <v>4.5</v>
          </cell>
          <cell r="AD23">
            <v>4</v>
          </cell>
          <cell r="AE23">
            <v>4</v>
          </cell>
          <cell r="AF23">
            <v>4</v>
          </cell>
          <cell r="AG23">
            <v>4</v>
          </cell>
        </row>
        <row r="24">
          <cell r="B24" t="str">
            <v>index</v>
          </cell>
          <cell r="C24">
            <v>1.289</v>
          </cell>
          <cell r="D24">
            <v>1.74015</v>
          </cell>
          <cell r="E24">
            <v>2.1369042</v>
          </cell>
          <cell r="F24">
            <v>2.6177076450000003</v>
          </cell>
          <cell r="G24">
            <v>3.10983668226</v>
          </cell>
          <cell r="H24">
            <v>4.00546964675088</v>
          </cell>
          <cell r="I24">
            <v>4.958771422677589</v>
          </cell>
          <cell r="J24">
            <v>5.866226593027588</v>
          </cell>
          <cell r="K24">
            <v>6.746160581981726</v>
          </cell>
          <cell r="L24">
            <v>7.690623063459168</v>
          </cell>
          <cell r="M24">
            <v>8.69040406170886</v>
          </cell>
          <cell r="N24">
            <v>9.733252549113923</v>
          </cell>
          <cell r="O24">
            <v>10.852576592262023</v>
          </cell>
          <cell r="P24">
            <v>12.046360017410848</v>
          </cell>
          <cell r="Q24">
            <v>13.311227819238987</v>
          </cell>
          <cell r="R24">
            <v>14.642350601162887</v>
          </cell>
          <cell r="S24">
            <v>16.03337390827336</v>
          </cell>
          <cell r="T24">
            <v>17.476377560017966</v>
          </cell>
          <cell r="U24">
            <v>18.96186965261949</v>
          </cell>
          <cell r="V24">
            <v>20.478819224829053</v>
          </cell>
          <cell r="W24">
            <v>22.014730666691232</v>
          </cell>
          <cell r="X24">
            <v>23.55576181335962</v>
          </cell>
          <cell r="Y24">
            <v>25.086886331227994</v>
          </cell>
          <cell r="Z24">
            <v>26.592099511101676</v>
          </cell>
          <cell r="AA24">
            <v>28.054664984212266</v>
          </cell>
          <cell r="AB24">
            <v>29.457398233422882</v>
          </cell>
          <cell r="AC24">
            <v>30.78298115392691</v>
          </cell>
          <cell r="AD24">
            <v>32.01430040008399</v>
          </cell>
          <cell r="AE24">
            <v>33.29487241608735</v>
          </cell>
          <cell r="AF24">
            <v>34.626667312730845</v>
          </cell>
          <cell r="AG24">
            <v>36.01173400524008</v>
          </cell>
        </row>
        <row r="25">
          <cell r="B25">
            <v>1998</v>
          </cell>
          <cell r="C25">
            <v>5.233638930940051</v>
          </cell>
          <cell r="D25">
            <v>3.8767695784741116</v>
          </cell>
          <cell r="E25">
            <v>3.1569784840994397</v>
          </cell>
          <cell r="F25">
            <v>2.5771252931423994</v>
          </cell>
          <cell r="G25">
            <v>2.1692973847999997</v>
          </cell>
          <cell r="H25">
            <v>1.6842370999999998</v>
          </cell>
          <cell r="I25">
            <v>1.3604499999999997</v>
          </cell>
          <cell r="J25">
            <v>1.15</v>
          </cell>
          <cell r="K25">
            <v>1</v>
          </cell>
          <cell r="L25">
            <v>0.8771929824561403</v>
          </cell>
          <cell r="M25">
            <v>0.7762769756249029</v>
          </cell>
          <cell r="N25">
            <v>0.6931044425222348</v>
          </cell>
          <cell r="O25">
            <v>0.621618334100659</v>
          </cell>
          <cell r="P25">
            <v>0.5600165172078008</v>
          </cell>
          <cell r="Q25">
            <v>0.5068022780161093</v>
          </cell>
          <cell r="R25">
            <v>0.4607293436510084</v>
          </cell>
          <cell r="S25">
            <v>0.42075739146210817</v>
          </cell>
          <cell r="T25">
            <v>0.386015955469824</v>
          </cell>
          <cell r="U25">
            <v>0.3557750741657364</v>
          </cell>
          <cell r="V25">
            <v>0.3294213649682744</v>
          </cell>
          <cell r="W25">
            <v>0.30643847904025523</v>
          </cell>
          <cell r="X25">
            <v>0.2863911019067806</v>
          </cell>
          <cell r="Y25">
            <v>0.2689118327763198</v>
          </cell>
          <cell r="Z25">
            <v>0.253690408279547</v>
          </cell>
          <cell r="AA25">
            <v>0.2404648419711346</v>
          </cell>
          <cell r="AB25">
            <v>0.22901413521060435</v>
          </cell>
          <cell r="AC25">
            <v>0.21915228249818597</v>
          </cell>
          <cell r="AD25">
            <v>0.21072334855594804</v>
          </cell>
          <cell r="AE25">
            <v>0.20261860438071927</v>
          </cell>
          <cell r="AF25">
            <v>0.19482558113530699</v>
          </cell>
          <cell r="AG25">
            <v>0.1873322895531798</v>
          </cell>
        </row>
        <row r="26">
          <cell r="C26">
            <v>96.5</v>
          </cell>
          <cell r="D26">
            <v>88.1</v>
          </cell>
          <cell r="E26">
            <v>96.9</v>
          </cell>
          <cell r="F26">
            <v>99.4</v>
          </cell>
          <cell r="G26">
            <v>102.9</v>
          </cell>
          <cell r="H26">
            <v>101.5</v>
          </cell>
          <cell r="I26">
            <v>101.3</v>
          </cell>
          <cell r="J26">
            <v>104.4</v>
          </cell>
          <cell r="K26">
            <v>105</v>
          </cell>
          <cell r="L26">
            <v>106</v>
          </cell>
          <cell r="M26">
            <v>107</v>
          </cell>
          <cell r="N26">
            <v>108</v>
          </cell>
          <cell r="O26">
            <v>108</v>
          </cell>
          <cell r="P26">
            <v>108</v>
          </cell>
          <cell r="Q26">
            <v>108</v>
          </cell>
          <cell r="R26">
            <v>108</v>
          </cell>
          <cell r="S26">
            <v>108</v>
          </cell>
          <cell r="T26">
            <v>108</v>
          </cell>
          <cell r="U26">
            <v>108</v>
          </cell>
          <cell r="V26">
            <v>108</v>
          </cell>
          <cell r="W26">
            <v>108</v>
          </cell>
          <cell r="X26">
            <v>108</v>
          </cell>
          <cell r="Y26">
            <v>108</v>
          </cell>
          <cell r="Z26">
            <v>108</v>
          </cell>
          <cell r="AA26">
            <v>108</v>
          </cell>
          <cell r="AB26">
            <v>108</v>
          </cell>
          <cell r="AC26">
            <v>108</v>
          </cell>
          <cell r="AD26">
            <v>108</v>
          </cell>
          <cell r="AE26">
            <v>108</v>
          </cell>
          <cell r="AF26">
            <v>108</v>
          </cell>
          <cell r="AG26">
            <v>108</v>
          </cell>
        </row>
        <row r="27">
          <cell r="B27" t="str">
            <v>index</v>
          </cell>
          <cell r="C27">
            <v>0.965</v>
          </cell>
          <cell r="D27">
            <v>0.8501649999999998</v>
          </cell>
          <cell r="E27">
            <v>0.823809885</v>
          </cell>
          <cell r="F27">
            <v>0.81886702569</v>
          </cell>
          <cell r="G27">
            <v>0.8426141694350101</v>
          </cell>
          <cell r="H27">
            <v>0.8552533819765352</v>
          </cell>
          <cell r="I27">
            <v>0.8663716759422301</v>
          </cell>
          <cell r="J27">
            <v>0.9044920296836882</v>
          </cell>
          <cell r="K27">
            <v>0.9497166311678727</v>
          </cell>
          <cell r="L27">
            <v>1.006699629037945</v>
          </cell>
          <cell r="M27">
            <v>1.0771686030706014</v>
          </cell>
          <cell r="N27">
            <v>1.1633420913162495</v>
          </cell>
          <cell r="O27">
            <v>1.2564094586215495</v>
          </cell>
          <cell r="P27">
            <v>1.3569222153112737</v>
          </cell>
          <cell r="Q27">
            <v>1.4654759925361756</v>
          </cell>
          <cell r="R27">
            <v>1.5827140719390698</v>
          </cell>
          <cell r="S27">
            <v>1.7093311976941954</v>
          </cell>
          <cell r="T27">
            <v>1.8460776935097312</v>
          </cell>
          <cell r="U27">
            <v>1.9937639089905097</v>
          </cell>
          <cell r="V27">
            <v>2.1532650217097506</v>
          </cell>
          <cell r="W27">
            <v>2.325526223446531</v>
          </cell>
          <cell r="X27">
            <v>2.5115683213222537</v>
          </cell>
          <cell r="Y27">
            <v>2.712493787028034</v>
          </cell>
          <cell r="Z27">
            <v>2.929493289990277</v>
          </cell>
          <cell r="AA27">
            <v>3.1638527531894995</v>
          </cell>
          <cell r="AB27">
            <v>3.4169609734446595</v>
          </cell>
          <cell r="AC27">
            <v>3.6903178513202324</v>
          </cell>
          <cell r="AD27">
            <v>3.985543279425851</v>
          </cell>
          <cell r="AE27">
            <v>4.304386741779919</v>
          </cell>
          <cell r="AF27">
            <v>4.648737681122313</v>
          </cell>
          <cell r="AG27">
            <v>5.020636695612098</v>
          </cell>
        </row>
        <row r="28">
          <cell r="B28">
            <v>1998</v>
          </cell>
          <cell r="C28">
            <v>0.9841623120910599</v>
          </cell>
          <cell r="D28">
            <v>1.1170968355176618</v>
          </cell>
          <cell r="E28">
            <v>1.1528347115765343</v>
          </cell>
          <cell r="F28">
            <v>1.1597934724110002</v>
          </cell>
          <cell r="G28">
            <v>1.127107359</v>
          </cell>
          <cell r="H28">
            <v>1.1104506</v>
          </cell>
          <cell r="I28">
            <v>1.0962</v>
          </cell>
          <cell r="J28">
            <v>1.05</v>
          </cell>
          <cell r="K28">
            <v>1</v>
          </cell>
          <cell r="L28">
            <v>0.9433962264150944</v>
          </cell>
          <cell r="M28">
            <v>0.881678716275789</v>
          </cell>
          <cell r="N28">
            <v>0.8163691817368416</v>
          </cell>
          <cell r="O28">
            <v>0.7558973904970756</v>
          </cell>
          <cell r="P28">
            <v>0.6999049912009958</v>
          </cell>
          <cell r="Q28">
            <v>0.648060177037959</v>
          </cell>
          <cell r="R28">
            <v>0.6000557194795917</v>
          </cell>
          <cell r="S28">
            <v>0.5556071476662886</v>
          </cell>
          <cell r="T28">
            <v>0.5144510626539709</v>
          </cell>
          <cell r="U28">
            <v>0.4763435765314545</v>
          </cell>
          <cell r="V28">
            <v>0.44105886715875414</v>
          </cell>
          <cell r="W28">
            <v>0.40838783996180933</v>
          </cell>
          <cell r="X28">
            <v>0.37813688885352714</v>
          </cell>
          <cell r="Y28">
            <v>0.350126748938451</v>
          </cell>
          <cell r="Z28">
            <v>0.3241914342022694</v>
          </cell>
          <cell r="AA28">
            <v>0.3001772538909902</v>
          </cell>
          <cell r="AB28">
            <v>0.2779419017509168</v>
          </cell>
          <cell r="AC28">
            <v>0.25735361273233043</v>
          </cell>
          <cell r="AD28">
            <v>0.2382903821595652</v>
          </cell>
          <cell r="AE28">
            <v>0.22063924274033814</v>
          </cell>
          <cell r="AF28">
            <v>0.20429559512994272</v>
          </cell>
          <cell r="AG28">
            <v>0.18916258808328026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edölap"/>
      <sheetName val="Ábra_1"/>
      <sheetName val="Ábra_2"/>
      <sheetName val="Ábra_3"/>
      <sheetName val="Ábra_4"/>
      <sheetName val="Kockázat"/>
      <sheetName val="Háttéradatok"/>
      <sheetName val="Adatbevitel"/>
      <sheetName val="Elörejelzés"/>
      <sheetName val="Költségvetés"/>
      <sheetName val="Megoszlás"/>
      <sheetName val="PerCap"/>
      <sheetName val="Reálérték"/>
      <sheetName val="Szcenáriók"/>
      <sheetName val="Hitelfelvét"/>
      <sheetName val="Chart_data"/>
      <sheetName val="Info sheet"/>
      <sheetName val="Simple"/>
      <sheetName val="Double"/>
      <sheetName val="Option"/>
      <sheetName val="Year"/>
      <sheetName val="Forecast"/>
      <sheetName val="Estimate"/>
      <sheetName val="Scenarios"/>
      <sheetName val="Credit"/>
      <sheetName val="Charter"/>
      <sheetName val="Risk"/>
      <sheetName val="Risk-scen"/>
      <sheetName val="Risk-trend"/>
      <sheetName val="Risk-menu"/>
      <sheetName val="a_Core"/>
      <sheetName val="b_Menu_commands"/>
      <sheetName val="c_Simple_routines"/>
      <sheetName val="d_Double_routines"/>
      <sheetName val="e_Year_routines"/>
      <sheetName val="f_Option_routines"/>
      <sheetName val="g_Forecast_routines"/>
      <sheetName val="h_Estimate_routines"/>
      <sheetName val="i_Import_routines"/>
      <sheetName val="j_Credit_routines"/>
      <sheetName val="k_Scenario_routines"/>
      <sheetName val="l_Charter_routines"/>
      <sheetName val="m_Risk_routines"/>
      <sheetName val="n_Risk_menu"/>
      <sheetName val="Akadálymentesítési közmunkapr."/>
      <sheetName val="Út-híd szakfeladat"/>
      <sheetName val="Parkfenntartás"/>
      <sheetName val="Vízkárelhárítás"/>
      <sheetName val="Köztisztaság"/>
      <sheetName val="Temetőfenntartás"/>
      <sheetName val="Közvilágítás"/>
      <sheetName val="Állategészségügy"/>
      <sheetName val="Mezőgazdaság"/>
      <sheetName val="Közműnyilvántartás"/>
      <sheetName val="Lakásüzemeltetés"/>
      <sheetName val="Közösköltség"/>
      <sheetName val="Zöld Ház közös ktg."/>
      <sheetName val="Lakás karbantartás"/>
      <sheetName val="Lakásért. bony.díja"/>
      <sheetName val="Kezelési díj"/>
      <sheetName val="Lakás felújítás"/>
      <sheetName val="Lakás mobilitás"/>
      <sheetName val="Bérlőkijelölés"/>
      <sheetName val="Ped.szálló üzemeltetése"/>
      <sheetName val="Első lakáshoz jutók"/>
      <sheetName val="VMZK címzett"/>
      <sheetName val="Játszótéri program"/>
      <sheetName val="Region.hulladéklerakó"/>
      <sheetName val="Széchenyi park építés"/>
      <sheetName val="Színház műszaki ellátó rendszer"/>
      <sheetName val="Civil Ház"/>
      <sheetName val="Csallóköz ovi"/>
      <sheetName val="Széchenyi Gimn tornacsarnok"/>
      <sheetName val="Kodály Z ÁI"/>
      <sheetName val="Mátyás"/>
      <sheetName val="Gépipari címzett"/>
      <sheetName val="TVM 91 lakás"/>
      <sheetName val="Kerékpárút"/>
      <sheetName val="2004. évi útépítések"/>
      <sheetName val="TVM villany"/>
      <sheetName val="Repülős emlékmű"/>
      <sheetName val="Gorkij úti csapadékvíz"/>
      <sheetName val="CORA lépcső"/>
      <sheetName val="Közvilágítás bővítése"/>
      <sheetName val="közbeszerzés"/>
      <sheetName val="Védelmi tervek"/>
      <sheetName val="Csapadékvíz elvez beruh konc"/>
      <sheetName val="Ip.tech.lakóép.korsz."/>
      <sheetName val="TVM lakótelepi lakások"/>
      <sheetName val="Bozsik"/>
      <sheetName val="Logisztikai központ"/>
      <sheetName val="Kossuth tér"/>
      <sheetName val="Inkubátorház"/>
      <sheetName val="1"/>
      <sheetName val="2"/>
      <sheetName val="3"/>
      <sheetName val="4"/>
      <sheetName val="5"/>
      <sheetName val="6"/>
      <sheetName val="vis major felúj"/>
      <sheetName val="vis major kiemelt int."/>
      <sheetName val="vis major 10"/>
      <sheetName val="Városszépítési Alap"/>
      <sheetName val="Környezetvédelmi Alap"/>
      <sheetName val="ÉKHVTA"/>
    </sheetNames>
    <sheetDataSet>
      <sheetData sheetId="6">
        <row r="29">
          <cell r="C29">
            <v>1990</v>
          </cell>
          <cell r="D29">
            <v>1991</v>
          </cell>
          <cell r="E29">
            <v>1992</v>
          </cell>
          <cell r="F29">
            <v>1993</v>
          </cell>
          <cell r="G29">
            <v>1994</v>
          </cell>
          <cell r="H29">
            <v>1995</v>
          </cell>
          <cell r="I29">
            <v>1996</v>
          </cell>
          <cell r="J29">
            <v>1997</v>
          </cell>
          <cell r="K29">
            <v>1998</v>
          </cell>
          <cell r="L29">
            <v>1999</v>
          </cell>
          <cell r="M29">
            <v>2000</v>
          </cell>
          <cell r="N29">
            <v>2001</v>
          </cell>
          <cell r="O29">
            <v>2002</v>
          </cell>
          <cell r="P29">
            <v>2003</v>
          </cell>
          <cell r="Q29">
            <v>2004</v>
          </cell>
          <cell r="R29">
            <v>2005</v>
          </cell>
          <cell r="S29">
            <v>2006</v>
          </cell>
          <cell r="T29">
            <v>2007</v>
          </cell>
          <cell r="U29">
            <v>2008</v>
          </cell>
          <cell r="V29">
            <v>2009</v>
          </cell>
          <cell r="W29">
            <v>2010</v>
          </cell>
          <cell r="X29">
            <v>2011</v>
          </cell>
          <cell r="Y29">
            <v>2012</v>
          </cell>
          <cell r="Z29">
            <v>2013</v>
          </cell>
          <cell r="AA29">
            <v>2014</v>
          </cell>
          <cell r="AB29">
            <v>2015</v>
          </cell>
          <cell r="AC29">
            <v>2016</v>
          </cell>
          <cell r="AD29">
            <v>2017</v>
          </cell>
          <cell r="AE29">
            <v>2018</v>
          </cell>
          <cell r="AF29">
            <v>2019</v>
          </cell>
          <cell r="AG29">
            <v>2020</v>
          </cell>
        </row>
        <row r="30">
          <cell r="C30">
            <v>0</v>
          </cell>
          <cell r="D30">
            <v>0</v>
          </cell>
          <cell r="E30">
            <v>0</v>
          </cell>
          <cell r="F30">
            <v>14.4</v>
          </cell>
          <cell r="G30">
            <v>49.2</v>
          </cell>
          <cell r="H30">
            <v>12.2</v>
          </cell>
          <cell r="I30">
            <v>12.9</v>
          </cell>
          <cell r="J30">
            <v>13.6</v>
          </cell>
          <cell r="K30">
            <v>25.16785714420712</v>
          </cell>
          <cell r="L30">
            <v>26.16785714420712</v>
          </cell>
          <cell r="M30">
            <v>27.16785714420712</v>
          </cell>
          <cell r="N30">
            <v>28.16785714420712</v>
          </cell>
          <cell r="O30">
            <v>28.66785714420712</v>
          </cell>
          <cell r="P30">
            <v>29.16785714420712</v>
          </cell>
          <cell r="Q30">
            <v>29.66785714420712</v>
          </cell>
          <cell r="R30">
            <v>30.16785714420712</v>
          </cell>
          <cell r="S30">
            <v>30.66785714420712</v>
          </cell>
          <cell r="T30">
            <v>31.16785714420712</v>
          </cell>
          <cell r="U30">
            <v>31.66785714420712</v>
          </cell>
          <cell r="V30">
            <v>32.16785714420712</v>
          </cell>
          <cell r="W30">
            <v>32.66785714420712</v>
          </cell>
          <cell r="X30">
            <v>33.16785714420712</v>
          </cell>
          <cell r="Y30">
            <v>33.66785714420712</v>
          </cell>
          <cell r="Z30">
            <v>34.16785714420712</v>
          </cell>
          <cell r="AA30">
            <v>34.66785714420712</v>
          </cell>
          <cell r="AB30">
            <v>35.16785714420712</v>
          </cell>
          <cell r="AC30">
            <v>35.66785714420712</v>
          </cell>
          <cell r="AD30">
            <v>36.16785714420712</v>
          </cell>
          <cell r="AE30">
            <v>36.66785714420712</v>
          </cell>
          <cell r="AF30">
            <v>37.16785714420712</v>
          </cell>
          <cell r="AG30">
            <v>37.66785714420712</v>
          </cell>
        </row>
        <row r="31">
          <cell r="C31">
            <v>0</v>
          </cell>
          <cell r="D31">
            <v>0</v>
          </cell>
          <cell r="E31">
            <v>0</v>
          </cell>
          <cell r="F31">
            <v>857.916</v>
          </cell>
          <cell r="G31">
            <v>857.134</v>
          </cell>
          <cell r="H31">
            <v>959.549</v>
          </cell>
          <cell r="I31">
            <v>1134.93</v>
          </cell>
          <cell r="J31">
            <v>1148.002</v>
          </cell>
          <cell r="K31">
            <v>2095.584894</v>
          </cell>
          <cell r="L31">
            <v>3113.1045824711</v>
          </cell>
          <cell r="M31">
            <v>4309.008531778032</v>
          </cell>
          <cell r="N31">
            <v>5706.285289978403</v>
          </cell>
          <cell r="O31">
            <v>7321.192176731974</v>
          </cell>
          <cell r="P31">
            <v>9169.061282996427</v>
          </cell>
          <cell r="Q31">
            <v>11263.898680691364</v>
          </cell>
          <cell r="R31">
            <v>13617.96569216057</v>
          </cell>
          <cell r="S31">
            <v>16241.351482463746</v>
          </cell>
          <cell r="T31">
            <v>19141.547572618572</v>
          </cell>
          <cell r="U31">
            <v>22323.03597816632</v>
          </cell>
          <cell r="V31">
            <v>21139.915071323507</v>
          </cell>
          <cell r="W31">
            <v>20019.49957254336</v>
          </cell>
          <cell r="X31">
            <v>18958.46609519856</v>
          </cell>
          <cell r="Y31">
            <v>17953.667392153035</v>
          </cell>
          <cell r="Z31">
            <v>17002.123020368923</v>
          </cell>
          <cell r="AA31">
            <v>16101.010500289369</v>
          </cell>
          <cell r="AB31">
            <v>15247.65694377403</v>
          </cell>
          <cell r="AC31">
            <v>14439.531125754007</v>
          </cell>
          <cell r="AD31">
            <v>13674.235976089043</v>
          </cell>
          <cell r="AE31">
            <v>12949.501469356323</v>
          </cell>
          <cell r="AF31">
            <v>12263.177891480436</v>
          </cell>
          <cell r="AG31">
            <v>11613.229463231972</v>
          </cell>
        </row>
        <row r="32">
          <cell r="C32">
            <v>16397</v>
          </cell>
          <cell r="D32">
            <v>16397</v>
          </cell>
          <cell r="E32">
            <v>16397</v>
          </cell>
          <cell r="F32">
            <v>16397</v>
          </cell>
          <cell r="G32">
            <v>16397</v>
          </cell>
          <cell r="H32">
            <v>16397</v>
          </cell>
          <cell r="I32">
            <v>16397</v>
          </cell>
          <cell r="J32">
            <v>16397</v>
          </cell>
          <cell r="K32">
            <v>16397</v>
          </cell>
          <cell r="L32">
            <v>16397</v>
          </cell>
          <cell r="M32">
            <v>16397</v>
          </cell>
          <cell r="N32">
            <v>16397</v>
          </cell>
          <cell r="O32">
            <v>16397</v>
          </cell>
          <cell r="P32">
            <v>16396.999999997766</v>
          </cell>
          <cell r="Q32">
            <v>16396.999999997926</v>
          </cell>
          <cell r="R32">
            <v>16396.999999996395</v>
          </cell>
          <cell r="S32">
            <v>16396.999999996602</v>
          </cell>
          <cell r="T32">
            <v>16396.999999996773</v>
          </cell>
          <cell r="U32">
            <v>16396.999999996915</v>
          </cell>
          <cell r="V32">
            <v>16396.999999994994</v>
          </cell>
          <cell r="W32">
            <v>16396.99999999703</v>
          </cell>
          <cell r="X32">
            <v>16396.99999999712</v>
          </cell>
          <cell r="Y32">
            <v>16396.99999999568</v>
          </cell>
          <cell r="Z32">
            <v>16396.999999994434</v>
          </cell>
          <cell r="AA32">
            <v>16396.999999994605</v>
          </cell>
          <cell r="AB32">
            <v>16396.999999994754</v>
          </cell>
          <cell r="AC32">
            <v>16396.99999999381</v>
          </cell>
          <cell r="AD32">
            <v>16396.999999993972</v>
          </cell>
          <cell r="AE32">
            <v>16396.99999999411</v>
          </cell>
          <cell r="AF32">
            <v>16396.999999991654</v>
          </cell>
          <cell r="AG32">
            <v>16396.99999999266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űzoltó 2009"/>
      <sheetName val="Adóerő"/>
      <sheetName val="Kötött rendelethez"/>
      <sheetName val="Állami rendelethez"/>
      <sheetName val="Állami összesítő"/>
      <sheetName val="intézményi"/>
      <sheetName val="jogcím szerint"/>
      <sheetName val="Összesítő"/>
      <sheetName val="Óvodák"/>
      <sheetName val="Kodály"/>
      <sheetName val="Bartók"/>
      <sheetName val="Fiumei"/>
      <sheetName val="Belvárosi"/>
      <sheetName val="Kassai"/>
      <sheetName val="Széchenyi krt"/>
      <sheetName val="Újváros"/>
      <sheetName val="II.Rákóczi"/>
      <sheetName val="Szanda"/>
      <sheetName val="Liget"/>
      <sheetName val="Kőrösi"/>
      <sheetName val="Szent-györgyi"/>
      <sheetName val="Verseghy"/>
      <sheetName val="Varga"/>
      <sheetName val="Tparti"/>
      <sheetName val="Széchenyi gimi"/>
      <sheetName val="Műszaki"/>
      <sheetName val="Szolgáltatási"/>
      <sheetName val="Kollégium"/>
      <sheetName val="BIG"/>
      <sheetName val="Ped.szakszolgálat"/>
      <sheetName val="Segéd összesen"/>
      <sheetName val="Óvodák segéd"/>
      <sheetName val="Kodály segéd"/>
      <sheetName val="Bartók segéd"/>
      <sheetName val="Fiumei segéd"/>
      <sheetName val="Belvárosi segéd"/>
      <sheetName val="Kassai segéd"/>
      <sheetName val="Széchenyi segéd"/>
      <sheetName val="Újváros segéd"/>
      <sheetName val="II. Rákóczi segéd"/>
      <sheetName val="Szanda segéd"/>
      <sheetName val="Liget segéd"/>
      <sheetName val="Kőrösi segéd"/>
      <sheetName val="Szent-györgyi segéd"/>
      <sheetName val="Verseghy segéd"/>
      <sheetName val="Varga segéd"/>
      <sheetName val="Tparti segéd"/>
      <sheetName val="Széchenyi gimi segéd"/>
      <sheetName val="Műszaki segéd"/>
      <sheetName val="Szolgált.segéd"/>
      <sheetName val="Kollégium segéd"/>
    </sheetNames>
    <sheetDataSet>
      <sheetData sheetId="0">
        <row r="12">
          <cell r="D12">
            <v>513651117</v>
          </cell>
        </row>
      </sheetData>
      <sheetData sheetId="6">
        <row r="8">
          <cell r="G8">
            <v>18</v>
          </cell>
        </row>
        <row r="10">
          <cell r="G10">
            <v>57</v>
          </cell>
        </row>
        <row r="12">
          <cell r="G12">
            <v>370</v>
          </cell>
        </row>
        <row r="14">
          <cell r="G14">
            <v>40</v>
          </cell>
        </row>
        <row r="16">
          <cell r="C16">
            <v>1139</v>
          </cell>
          <cell r="I16">
            <v>156910000</v>
          </cell>
        </row>
        <row r="18">
          <cell r="C18">
            <v>1178</v>
          </cell>
          <cell r="I18">
            <v>190910000</v>
          </cell>
        </row>
        <row r="20">
          <cell r="D20">
            <v>2310</v>
          </cell>
          <cell r="J20">
            <v>158411333.33333334</v>
          </cell>
        </row>
        <row r="32">
          <cell r="C32">
            <v>1441</v>
          </cell>
          <cell r="I32">
            <v>139910000</v>
          </cell>
        </row>
        <row r="44">
          <cell r="C44">
            <v>663</v>
          </cell>
        </row>
        <row r="56">
          <cell r="C56">
            <v>676</v>
          </cell>
        </row>
        <row r="69">
          <cell r="C69">
            <v>1499</v>
          </cell>
        </row>
        <row r="82">
          <cell r="C82">
            <v>1709</v>
          </cell>
        </row>
        <row r="94">
          <cell r="D94">
            <v>1426</v>
          </cell>
        </row>
        <row r="106">
          <cell r="D106">
            <v>685</v>
          </cell>
        </row>
        <row r="118">
          <cell r="D118">
            <v>667</v>
          </cell>
        </row>
        <row r="131">
          <cell r="D131">
            <v>1427</v>
          </cell>
        </row>
        <row r="144">
          <cell r="D144">
            <v>749</v>
          </cell>
        </row>
        <row r="157">
          <cell r="D157">
            <v>857</v>
          </cell>
        </row>
        <row r="165">
          <cell r="C165">
            <v>3164</v>
          </cell>
          <cell r="I165">
            <v>447610000</v>
          </cell>
        </row>
        <row r="173">
          <cell r="C173">
            <v>2785</v>
          </cell>
        </row>
        <row r="181">
          <cell r="D181">
            <v>3039.5</v>
          </cell>
          <cell r="J181">
            <v>214206666.6666667</v>
          </cell>
        </row>
        <row r="189">
          <cell r="D189">
            <v>1325</v>
          </cell>
          <cell r="J189">
            <v>110574666.66666666</v>
          </cell>
        </row>
        <row r="197">
          <cell r="D197">
            <v>1464.5</v>
          </cell>
        </row>
        <row r="201">
          <cell r="C201">
            <v>1346.6</v>
          </cell>
        </row>
        <row r="205">
          <cell r="C205">
            <v>268</v>
          </cell>
          <cell r="I205">
            <v>35530000</v>
          </cell>
        </row>
        <row r="209">
          <cell r="D209">
            <v>1592</v>
          </cell>
          <cell r="J209">
            <v>97705333.33333334</v>
          </cell>
        </row>
        <row r="213">
          <cell r="D213">
            <v>0</v>
          </cell>
          <cell r="J213">
            <v>0</v>
          </cell>
        </row>
        <row r="215">
          <cell r="C215">
            <v>413</v>
          </cell>
          <cell r="I215">
            <v>14960000</v>
          </cell>
        </row>
        <row r="221">
          <cell r="C221">
            <v>878.4</v>
          </cell>
        </row>
        <row r="223">
          <cell r="D223">
            <v>410</v>
          </cell>
          <cell r="J223">
            <v>7366000</v>
          </cell>
        </row>
        <row r="229">
          <cell r="D229">
            <v>916</v>
          </cell>
          <cell r="J229">
            <v>6180666.666666666</v>
          </cell>
        </row>
        <row r="231">
          <cell r="C231">
            <v>764</v>
          </cell>
          <cell r="I231">
            <v>67490000</v>
          </cell>
        </row>
        <row r="233">
          <cell r="D233">
            <v>730</v>
          </cell>
          <cell r="J233">
            <v>32173333.333333332</v>
          </cell>
        </row>
        <row r="246">
          <cell r="C246">
            <v>1527.05</v>
          </cell>
          <cell r="I246">
            <v>24990000</v>
          </cell>
        </row>
        <row r="259">
          <cell r="C259">
            <v>660.92</v>
          </cell>
        </row>
        <row r="268">
          <cell r="C268">
            <v>720</v>
          </cell>
          <cell r="I268">
            <v>15810000</v>
          </cell>
        </row>
        <row r="276">
          <cell r="C276">
            <v>169</v>
          </cell>
        </row>
        <row r="284">
          <cell r="C284">
            <v>204</v>
          </cell>
        </row>
        <row r="296">
          <cell r="D296">
            <v>1528.15</v>
          </cell>
          <cell r="J296">
            <v>12446000.000000002</v>
          </cell>
        </row>
        <row r="309">
          <cell r="D309">
            <v>633.97</v>
          </cell>
        </row>
        <row r="317">
          <cell r="D317">
            <v>892</v>
          </cell>
          <cell r="J317">
            <v>9736666.666666666</v>
          </cell>
        </row>
        <row r="324">
          <cell r="D324">
            <v>169</v>
          </cell>
          <cell r="J324">
            <v>2455333.3333333335</v>
          </cell>
        </row>
        <row r="327">
          <cell r="G327">
            <v>325.3333333333333</v>
          </cell>
        </row>
        <row r="330">
          <cell r="G330">
            <v>428.66666666666663</v>
          </cell>
        </row>
        <row r="334">
          <cell r="G334">
            <v>256</v>
          </cell>
        </row>
        <row r="337">
          <cell r="G337">
            <v>244.66666666666669</v>
          </cell>
          <cell r="K337">
            <v>38363733.33333333</v>
          </cell>
        </row>
        <row r="340">
          <cell r="G340">
            <v>84.66666666666667</v>
          </cell>
          <cell r="K340">
            <v>5689600</v>
          </cell>
        </row>
        <row r="343">
          <cell r="G343">
            <v>449.33333333333337</v>
          </cell>
        </row>
        <row r="346">
          <cell r="G346">
            <v>162.33333333333331</v>
          </cell>
        </row>
        <row r="349">
          <cell r="G349">
            <v>210.66666666666666</v>
          </cell>
        </row>
        <row r="353">
          <cell r="G353">
            <v>123.33333333333333</v>
          </cell>
        </row>
        <row r="356">
          <cell r="G356">
            <v>127</v>
          </cell>
        </row>
        <row r="359">
          <cell r="G359">
            <v>40</v>
          </cell>
        </row>
        <row r="362">
          <cell r="G362">
            <v>222.66666666666669</v>
          </cell>
        </row>
        <row r="380">
          <cell r="G380">
            <v>24.666666666666668</v>
          </cell>
        </row>
        <row r="383">
          <cell r="G383">
            <v>2.6666666666666665</v>
          </cell>
        </row>
        <row r="402">
          <cell r="G402">
            <v>58.666666666666664</v>
          </cell>
        </row>
        <row r="421">
          <cell r="G421">
            <v>235.33333333333337</v>
          </cell>
        </row>
        <row r="440">
          <cell r="G440">
            <v>230.66666666666666</v>
          </cell>
        </row>
        <row r="458">
          <cell r="G458">
            <v>11.666666666666664</v>
          </cell>
        </row>
        <row r="461">
          <cell r="G461">
            <v>1.3333333333333333</v>
          </cell>
        </row>
        <row r="480">
          <cell r="G480">
            <v>26.999999999999996</v>
          </cell>
        </row>
        <row r="499">
          <cell r="G499">
            <v>113.33333333333333</v>
          </cell>
        </row>
        <row r="518">
          <cell r="G518">
            <v>112.33333333333333</v>
          </cell>
        </row>
        <row r="521">
          <cell r="G521">
            <v>21.333333333333332</v>
          </cell>
          <cell r="K521">
            <v>5120000</v>
          </cell>
        </row>
        <row r="524">
          <cell r="G524">
            <v>10.666666666666666</v>
          </cell>
          <cell r="K524">
            <v>2549333.333333333</v>
          </cell>
        </row>
        <row r="526">
          <cell r="G526">
            <v>2</v>
          </cell>
          <cell r="K526">
            <v>650000</v>
          </cell>
        </row>
        <row r="528">
          <cell r="G528">
            <v>0.9999999333333334</v>
          </cell>
          <cell r="K528">
            <v>321999.97853333334</v>
          </cell>
        </row>
        <row r="530">
          <cell r="G530">
            <v>20.666666666666668</v>
          </cell>
        </row>
        <row r="532">
          <cell r="G532">
            <v>11.666666666666666</v>
          </cell>
        </row>
        <row r="535">
          <cell r="G535">
            <v>190.66666666666669</v>
          </cell>
          <cell r="K535">
            <v>13632666.666666668</v>
          </cell>
        </row>
        <row r="538">
          <cell r="G538">
            <v>94.33333333333334</v>
          </cell>
          <cell r="K538">
            <v>6414666.666666667</v>
          </cell>
        </row>
        <row r="541">
          <cell r="G541">
            <v>118.66666666666666</v>
          </cell>
        </row>
        <row r="544">
          <cell r="G544">
            <v>71</v>
          </cell>
        </row>
        <row r="548">
          <cell r="G548">
            <v>102.66666666666666</v>
          </cell>
        </row>
        <row r="552">
          <cell r="G552">
            <v>53</v>
          </cell>
        </row>
        <row r="554">
          <cell r="G554">
            <v>89.33333333333333</v>
          </cell>
        </row>
        <row r="556">
          <cell r="G556">
            <v>46.333333333333336</v>
          </cell>
        </row>
        <row r="558">
          <cell r="G558">
            <v>275.3333333333333</v>
          </cell>
        </row>
        <row r="560">
          <cell r="G560">
            <v>136.66666666666666</v>
          </cell>
        </row>
        <row r="566">
          <cell r="G566">
            <v>585.3333333333333</v>
          </cell>
          <cell r="K566">
            <v>11706666.666666664</v>
          </cell>
        </row>
        <row r="572">
          <cell r="G572">
            <v>305.33333333333337</v>
          </cell>
        </row>
        <row r="580">
          <cell r="G580">
            <v>3250.666666666667</v>
          </cell>
        </row>
        <row r="600">
          <cell r="G600">
            <v>3434</v>
          </cell>
        </row>
        <row r="613">
          <cell r="G613">
            <v>236</v>
          </cell>
          <cell r="K613">
            <v>4720000</v>
          </cell>
        </row>
        <row r="631">
          <cell r="G631">
            <v>4433</v>
          </cell>
        </row>
        <row r="649">
          <cell r="G649">
            <v>13056</v>
          </cell>
        </row>
        <row r="651">
          <cell r="G651">
            <v>507.3333333333333</v>
          </cell>
        </row>
        <row r="653">
          <cell r="G653">
            <v>243.33333333333334</v>
          </cell>
        </row>
        <row r="660">
          <cell r="C660">
            <v>216.5</v>
          </cell>
          <cell r="D660">
            <v>216.5</v>
          </cell>
        </row>
        <row r="661">
          <cell r="C661">
            <v>58.3</v>
          </cell>
          <cell r="D661">
            <v>56.3</v>
          </cell>
        </row>
        <row r="662">
          <cell r="C662">
            <v>30</v>
          </cell>
          <cell r="D662">
            <v>30</v>
          </cell>
        </row>
        <row r="663">
          <cell r="C663">
            <v>47.6</v>
          </cell>
          <cell r="D663">
            <v>47.6</v>
          </cell>
        </row>
        <row r="664">
          <cell r="C664">
            <v>35.1</v>
          </cell>
          <cell r="D664">
            <v>35.1</v>
          </cell>
        </row>
        <row r="665">
          <cell r="C665">
            <v>34</v>
          </cell>
          <cell r="D665">
            <v>34</v>
          </cell>
        </row>
        <row r="666">
          <cell r="C666">
            <v>43</v>
          </cell>
          <cell r="D666">
            <v>42</v>
          </cell>
        </row>
        <row r="667">
          <cell r="C667">
            <v>34</v>
          </cell>
          <cell r="D667">
            <v>34</v>
          </cell>
        </row>
        <row r="668">
          <cell r="C668">
            <v>35</v>
          </cell>
          <cell r="D668">
            <v>35</v>
          </cell>
        </row>
        <row r="669">
          <cell r="C669">
            <v>66.5</v>
          </cell>
          <cell r="D669">
            <v>66.5</v>
          </cell>
        </row>
        <row r="670">
          <cell r="C670">
            <v>56.8</v>
          </cell>
          <cell r="D670">
            <v>56.8</v>
          </cell>
        </row>
        <row r="671">
          <cell r="C671">
            <v>88</v>
          </cell>
          <cell r="D671">
            <v>88</v>
          </cell>
        </row>
        <row r="672">
          <cell r="C672">
            <v>73</v>
          </cell>
          <cell r="D672">
            <v>73</v>
          </cell>
        </row>
        <row r="673">
          <cell r="C673">
            <v>41.8</v>
          </cell>
          <cell r="D673">
            <v>41.8</v>
          </cell>
        </row>
        <row r="674">
          <cell r="C674">
            <v>44.8</v>
          </cell>
          <cell r="D674">
            <v>44.8</v>
          </cell>
        </row>
        <row r="675">
          <cell r="C675">
            <v>43.1</v>
          </cell>
          <cell r="D675">
            <v>42</v>
          </cell>
        </row>
        <row r="676">
          <cell r="C676">
            <v>66</v>
          </cell>
          <cell r="D676">
            <v>61.5</v>
          </cell>
        </row>
        <row r="677">
          <cell r="C677">
            <v>222.14</v>
          </cell>
          <cell r="D677">
            <v>222.14</v>
          </cell>
        </row>
        <row r="678">
          <cell r="C678">
            <v>168.9</v>
          </cell>
          <cell r="D678">
            <v>168.9</v>
          </cell>
        </row>
        <row r="679">
          <cell r="C679">
            <v>51</v>
          </cell>
          <cell r="D679">
            <v>49</v>
          </cell>
        </row>
        <row r="680">
          <cell r="C680">
            <v>28</v>
          </cell>
          <cell r="D680">
            <v>30</v>
          </cell>
        </row>
        <row r="681">
          <cell r="G681">
            <v>1480.6733333333332</v>
          </cell>
          <cell r="K681">
            <v>17327700</v>
          </cell>
        </row>
        <row r="682">
          <cell r="C682">
            <v>28</v>
          </cell>
          <cell r="D682">
            <v>30</v>
          </cell>
        </row>
        <row r="683">
          <cell r="C683">
            <v>1</v>
          </cell>
          <cell r="D683">
            <v>1</v>
          </cell>
        </row>
        <row r="684">
          <cell r="C684">
            <v>12</v>
          </cell>
          <cell r="D684">
            <v>12</v>
          </cell>
        </row>
        <row r="685">
          <cell r="G685">
            <v>41.66666666666667</v>
          </cell>
        </row>
        <row r="686">
          <cell r="C686">
            <v>620</v>
          </cell>
          <cell r="D686">
            <v>609</v>
          </cell>
        </row>
        <row r="687">
          <cell r="C687">
            <v>609</v>
          </cell>
          <cell r="D687">
            <v>595</v>
          </cell>
        </row>
        <row r="688">
          <cell r="C688">
            <v>435</v>
          </cell>
          <cell r="D688">
            <v>430</v>
          </cell>
        </row>
        <row r="689">
          <cell r="C689">
            <v>502</v>
          </cell>
          <cell r="D689">
            <v>497</v>
          </cell>
        </row>
        <row r="690">
          <cell r="C690">
            <v>445</v>
          </cell>
          <cell r="D690">
            <v>427</v>
          </cell>
        </row>
        <row r="691">
          <cell r="C691">
            <v>206</v>
          </cell>
          <cell r="D691">
            <v>214</v>
          </cell>
        </row>
        <row r="692">
          <cell r="C692">
            <v>476</v>
          </cell>
          <cell r="D692">
            <v>472</v>
          </cell>
        </row>
        <row r="693">
          <cell r="C693">
            <v>742</v>
          </cell>
          <cell r="D693">
            <v>716</v>
          </cell>
        </row>
        <row r="694">
          <cell r="C694">
            <v>211</v>
          </cell>
          <cell r="D694">
            <v>201</v>
          </cell>
        </row>
        <row r="695">
          <cell r="C695">
            <v>925</v>
          </cell>
          <cell r="D695">
            <v>866</v>
          </cell>
        </row>
        <row r="696">
          <cell r="C696">
            <v>794</v>
          </cell>
          <cell r="D696">
            <v>783</v>
          </cell>
        </row>
        <row r="697">
          <cell r="C697">
            <v>551</v>
          </cell>
          <cell r="D697">
            <v>535</v>
          </cell>
        </row>
        <row r="698">
          <cell r="C698">
            <v>521</v>
          </cell>
          <cell r="D698">
            <v>526</v>
          </cell>
        </row>
        <row r="699">
          <cell r="C699">
            <v>592</v>
          </cell>
          <cell r="D699">
            <v>562</v>
          </cell>
        </row>
        <row r="700">
          <cell r="C700">
            <v>788</v>
          </cell>
          <cell r="D700">
            <v>728</v>
          </cell>
        </row>
        <row r="701">
          <cell r="C701">
            <v>2705</v>
          </cell>
          <cell r="D701">
            <v>2705</v>
          </cell>
        </row>
        <row r="702">
          <cell r="C702">
            <v>2276</v>
          </cell>
          <cell r="D702">
            <v>2190</v>
          </cell>
        </row>
        <row r="703">
          <cell r="A703" t="str">
            <v>Diáksporttal kapcsolatos feladatok támogatása</v>
          </cell>
          <cell r="G703">
            <v>13284</v>
          </cell>
        </row>
        <row r="704">
          <cell r="G704">
            <v>31</v>
          </cell>
        </row>
        <row r="705">
          <cell r="G705">
            <v>115</v>
          </cell>
        </row>
        <row r="706">
          <cell r="G706">
            <v>146</v>
          </cell>
        </row>
      </sheetData>
      <sheetData sheetId="8">
        <row r="13">
          <cell r="C13">
            <v>1139</v>
          </cell>
        </row>
        <row r="14">
          <cell r="C14">
            <v>1178</v>
          </cell>
        </row>
        <row r="20">
          <cell r="D20">
            <v>2310</v>
          </cell>
        </row>
        <row r="174">
          <cell r="C174">
            <v>13</v>
          </cell>
        </row>
        <row r="180">
          <cell r="D180">
            <v>13</v>
          </cell>
        </row>
        <row r="187">
          <cell r="C187">
            <v>17</v>
          </cell>
        </row>
        <row r="192">
          <cell r="D192">
            <v>17</v>
          </cell>
        </row>
        <row r="198">
          <cell r="C198">
            <v>25</v>
          </cell>
        </row>
        <row r="203">
          <cell r="D203">
            <v>25</v>
          </cell>
        </row>
        <row r="227">
          <cell r="C227">
            <v>31</v>
          </cell>
        </row>
        <row r="234">
          <cell r="D234">
            <v>35</v>
          </cell>
        </row>
        <row r="359">
          <cell r="E359">
            <v>780</v>
          </cell>
        </row>
      </sheetData>
      <sheetData sheetId="9">
        <row r="25">
          <cell r="C25">
            <v>144</v>
          </cell>
        </row>
        <row r="26">
          <cell r="C26">
            <v>57</v>
          </cell>
        </row>
        <row r="27">
          <cell r="C27">
            <v>71</v>
          </cell>
        </row>
        <row r="29">
          <cell r="C29">
            <v>162</v>
          </cell>
        </row>
        <row r="30">
          <cell r="C30">
            <v>186</v>
          </cell>
        </row>
        <row r="33">
          <cell r="D33">
            <v>143</v>
          </cell>
        </row>
        <row r="34">
          <cell r="D34">
            <v>79</v>
          </cell>
        </row>
        <row r="35">
          <cell r="D35">
            <v>57</v>
          </cell>
        </row>
        <row r="37">
          <cell r="D37">
            <v>147</v>
          </cell>
        </row>
        <row r="38">
          <cell r="D38">
            <v>86</v>
          </cell>
        </row>
        <row r="39">
          <cell r="D39">
            <v>97</v>
          </cell>
        </row>
        <row r="85">
          <cell r="C85">
            <v>85.5</v>
          </cell>
        </row>
        <row r="94">
          <cell r="D94">
            <v>100</v>
          </cell>
        </row>
        <row r="131">
          <cell r="C131">
            <v>78.2</v>
          </cell>
        </row>
        <row r="132">
          <cell r="C132">
            <v>144</v>
          </cell>
        </row>
        <row r="133">
          <cell r="C133">
            <v>57</v>
          </cell>
        </row>
        <row r="134">
          <cell r="C134">
            <v>71</v>
          </cell>
        </row>
        <row r="137">
          <cell r="D137">
            <v>53</v>
          </cell>
        </row>
        <row r="138">
          <cell r="D138">
            <v>222</v>
          </cell>
        </row>
        <row r="139">
          <cell r="D139">
            <v>57</v>
          </cell>
        </row>
        <row r="162">
          <cell r="C162">
            <v>1</v>
          </cell>
        </row>
        <row r="174">
          <cell r="C174">
            <v>4</v>
          </cell>
        </row>
        <row r="180">
          <cell r="D180">
            <v>4</v>
          </cell>
        </row>
        <row r="187">
          <cell r="C187">
            <v>4</v>
          </cell>
        </row>
        <row r="192">
          <cell r="D192">
            <v>4</v>
          </cell>
        </row>
        <row r="198">
          <cell r="C198">
            <v>38</v>
          </cell>
        </row>
        <row r="203">
          <cell r="D203">
            <v>30</v>
          </cell>
        </row>
        <row r="315">
          <cell r="C315">
            <v>85.5</v>
          </cell>
        </row>
        <row r="318">
          <cell r="D318">
            <v>100</v>
          </cell>
        </row>
        <row r="359">
          <cell r="E359">
            <v>171.11</v>
          </cell>
        </row>
        <row r="366">
          <cell r="E366">
            <v>23</v>
          </cell>
        </row>
        <row r="368">
          <cell r="D368">
            <v>249</v>
          </cell>
        </row>
        <row r="369">
          <cell r="D369">
            <v>609</v>
          </cell>
        </row>
      </sheetData>
      <sheetData sheetId="10">
        <row r="81">
          <cell r="C81">
            <v>413</v>
          </cell>
        </row>
        <row r="85">
          <cell r="C85">
            <v>2.5</v>
          </cell>
        </row>
        <row r="90">
          <cell r="D90">
            <v>410</v>
          </cell>
        </row>
        <row r="94">
          <cell r="D94">
            <v>3</v>
          </cell>
        </row>
        <row r="314">
          <cell r="C314">
            <v>413</v>
          </cell>
        </row>
        <row r="315">
          <cell r="C315">
            <v>2.5</v>
          </cell>
        </row>
        <row r="317">
          <cell r="D317">
            <v>410</v>
          </cell>
        </row>
        <row r="318">
          <cell r="D318">
            <v>3</v>
          </cell>
        </row>
      </sheetData>
      <sheetData sheetId="11">
        <row r="25">
          <cell r="C25">
            <v>132</v>
          </cell>
        </row>
        <row r="26">
          <cell r="C26">
            <v>76</v>
          </cell>
        </row>
        <row r="27">
          <cell r="C27">
            <v>52</v>
          </cell>
        </row>
        <row r="29">
          <cell r="C29">
            <v>165</v>
          </cell>
        </row>
        <row r="30">
          <cell r="C30">
            <v>184</v>
          </cell>
        </row>
        <row r="33">
          <cell r="D33">
            <v>150</v>
          </cell>
        </row>
        <row r="34">
          <cell r="D34">
            <v>57</v>
          </cell>
        </row>
        <row r="35">
          <cell r="D35">
            <v>76</v>
          </cell>
        </row>
        <row r="37">
          <cell r="D37">
            <v>140</v>
          </cell>
        </row>
        <row r="38">
          <cell r="D38">
            <v>77</v>
          </cell>
        </row>
        <row r="39">
          <cell r="D39">
            <v>95</v>
          </cell>
        </row>
        <row r="130">
          <cell r="C130">
            <v>124</v>
          </cell>
        </row>
        <row r="131">
          <cell r="C131">
            <v>77</v>
          </cell>
        </row>
        <row r="132">
          <cell r="C132">
            <v>133</v>
          </cell>
        </row>
        <row r="136">
          <cell r="D136">
            <v>124</v>
          </cell>
        </row>
        <row r="137">
          <cell r="D137">
            <v>77</v>
          </cell>
        </row>
        <row r="138">
          <cell r="D138">
            <v>150</v>
          </cell>
        </row>
        <row r="162">
          <cell r="C162">
            <v>2</v>
          </cell>
        </row>
        <row r="166">
          <cell r="D166">
            <v>2</v>
          </cell>
        </row>
        <row r="174">
          <cell r="C174">
            <v>2</v>
          </cell>
        </row>
        <row r="180">
          <cell r="D180">
            <v>2</v>
          </cell>
        </row>
        <row r="187">
          <cell r="C187">
            <v>17</v>
          </cell>
        </row>
        <row r="192">
          <cell r="D192">
            <v>14</v>
          </cell>
        </row>
        <row r="198">
          <cell r="C198">
            <v>16</v>
          </cell>
        </row>
        <row r="203">
          <cell r="D203">
            <v>15</v>
          </cell>
        </row>
        <row r="359">
          <cell r="E359">
            <v>174</v>
          </cell>
        </row>
        <row r="366">
          <cell r="E366">
            <v>24</v>
          </cell>
        </row>
        <row r="368">
          <cell r="D368">
            <v>196</v>
          </cell>
        </row>
        <row r="369">
          <cell r="D369">
            <v>595</v>
          </cell>
        </row>
      </sheetData>
      <sheetData sheetId="12">
        <row r="25">
          <cell r="C25">
            <v>116</v>
          </cell>
        </row>
        <row r="26">
          <cell r="C26">
            <v>51</v>
          </cell>
        </row>
        <row r="27">
          <cell r="C27">
            <v>47</v>
          </cell>
        </row>
        <row r="29">
          <cell r="C29">
            <v>106</v>
          </cell>
        </row>
        <row r="30">
          <cell r="C30">
            <v>115</v>
          </cell>
        </row>
        <row r="33">
          <cell r="D33">
            <v>110</v>
          </cell>
        </row>
        <row r="34">
          <cell r="D34">
            <v>58</v>
          </cell>
        </row>
        <row r="35">
          <cell r="D35">
            <v>51</v>
          </cell>
        </row>
        <row r="37">
          <cell r="D37">
            <v>106</v>
          </cell>
        </row>
        <row r="38">
          <cell r="D38">
            <v>47</v>
          </cell>
        </row>
        <row r="39">
          <cell r="D39">
            <v>58</v>
          </cell>
        </row>
        <row r="130">
          <cell r="C130">
            <v>196.25</v>
          </cell>
        </row>
        <row r="131">
          <cell r="C131">
            <v>31.17</v>
          </cell>
        </row>
        <row r="136">
          <cell r="D136">
            <v>196.25</v>
          </cell>
        </row>
        <row r="137">
          <cell r="D137">
            <v>31.17</v>
          </cell>
        </row>
        <row r="187">
          <cell r="C187">
            <v>12</v>
          </cell>
        </row>
        <row r="192">
          <cell r="D192">
            <v>15</v>
          </cell>
        </row>
        <row r="198">
          <cell r="C198">
            <v>14</v>
          </cell>
        </row>
        <row r="203">
          <cell r="D203">
            <v>17</v>
          </cell>
        </row>
        <row r="359">
          <cell r="E359">
            <v>100.38</v>
          </cell>
        </row>
        <row r="366">
          <cell r="E366">
            <v>13.07</v>
          </cell>
        </row>
        <row r="368">
          <cell r="D368">
            <v>127</v>
          </cell>
        </row>
        <row r="369">
          <cell r="D369">
            <v>430</v>
          </cell>
        </row>
      </sheetData>
      <sheetData sheetId="13">
        <row r="25">
          <cell r="C25">
            <v>127</v>
          </cell>
        </row>
        <row r="26">
          <cell r="C26">
            <v>61</v>
          </cell>
        </row>
        <row r="27">
          <cell r="C27">
            <v>57</v>
          </cell>
        </row>
        <row r="29">
          <cell r="C29">
            <v>125</v>
          </cell>
        </row>
        <row r="30">
          <cell r="C30">
            <v>132</v>
          </cell>
        </row>
        <row r="33">
          <cell r="D33">
            <v>122</v>
          </cell>
        </row>
        <row r="34">
          <cell r="D34">
            <v>63</v>
          </cell>
        </row>
        <row r="35">
          <cell r="D35">
            <v>61</v>
          </cell>
        </row>
        <row r="37">
          <cell r="D37">
            <v>129</v>
          </cell>
        </row>
        <row r="38">
          <cell r="D38">
            <v>53</v>
          </cell>
        </row>
        <row r="39">
          <cell r="D39">
            <v>69</v>
          </cell>
        </row>
        <row r="130">
          <cell r="C130">
            <v>84</v>
          </cell>
        </row>
        <row r="131">
          <cell r="C131">
            <v>48</v>
          </cell>
        </row>
        <row r="132">
          <cell r="C132">
            <v>127</v>
          </cell>
        </row>
        <row r="136">
          <cell r="D136">
            <v>85</v>
          </cell>
        </row>
        <row r="137">
          <cell r="D137">
            <v>45</v>
          </cell>
        </row>
        <row r="138">
          <cell r="D138">
            <v>122</v>
          </cell>
        </row>
        <row r="162">
          <cell r="C162">
            <v>1</v>
          </cell>
        </row>
        <row r="166">
          <cell r="D166">
            <v>1</v>
          </cell>
        </row>
        <row r="187">
          <cell r="C187">
            <v>2</v>
          </cell>
        </row>
        <row r="192">
          <cell r="D192">
            <v>2</v>
          </cell>
        </row>
        <row r="198">
          <cell r="C198">
            <v>9</v>
          </cell>
        </row>
        <row r="203">
          <cell r="D203">
            <v>9</v>
          </cell>
        </row>
        <row r="359">
          <cell r="E359">
            <v>128</v>
          </cell>
        </row>
        <row r="366">
          <cell r="E366">
            <v>9</v>
          </cell>
        </row>
        <row r="368">
          <cell r="D368">
            <v>121</v>
          </cell>
        </row>
        <row r="369">
          <cell r="D369">
            <v>497</v>
          </cell>
        </row>
      </sheetData>
      <sheetData sheetId="14">
        <row r="25">
          <cell r="C25">
            <v>112</v>
          </cell>
        </row>
        <row r="26">
          <cell r="C26">
            <v>53</v>
          </cell>
        </row>
        <row r="27">
          <cell r="C27">
            <v>46</v>
          </cell>
        </row>
        <row r="29">
          <cell r="C29">
            <v>109</v>
          </cell>
        </row>
        <row r="30">
          <cell r="C30">
            <v>125</v>
          </cell>
        </row>
        <row r="33">
          <cell r="D33">
            <v>120</v>
          </cell>
        </row>
        <row r="34">
          <cell r="D34">
            <v>51</v>
          </cell>
        </row>
        <row r="35">
          <cell r="D35">
            <v>53</v>
          </cell>
        </row>
        <row r="37">
          <cell r="D37">
            <v>103</v>
          </cell>
        </row>
        <row r="38">
          <cell r="D38">
            <v>52</v>
          </cell>
        </row>
        <row r="39">
          <cell r="D39">
            <v>48</v>
          </cell>
        </row>
        <row r="85">
          <cell r="C85">
            <v>308</v>
          </cell>
        </row>
        <row r="94">
          <cell r="D94">
            <v>300</v>
          </cell>
        </row>
        <row r="130">
          <cell r="C130">
            <v>211</v>
          </cell>
        </row>
        <row r="131">
          <cell r="C131">
            <v>56</v>
          </cell>
        </row>
        <row r="136">
          <cell r="D136">
            <v>211</v>
          </cell>
        </row>
        <row r="137">
          <cell r="D137">
            <v>56</v>
          </cell>
        </row>
        <row r="162">
          <cell r="C162">
            <v>3</v>
          </cell>
        </row>
        <row r="166">
          <cell r="D166">
            <v>2</v>
          </cell>
        </row>
        <row r="174">
          <cell r="C174">
            <v>1</v>
          </cell>
        </row>
        <row r="180">
          <cell r="D180">
            <v>1</v>
          </cell>
        </row>
        <row r="187">
          <cell r="C187">
            <v>15</v>
          </cell>
        </row>
        <row r="192">
          <cell r="D192">
            <v>15</v>
          </cell>
        </row>
        <row r="198">
          <cell r="C198">
            <v>8</v>
          </cell>
        </row>
        <row r="203">
          <cell r="D203">
            <v>8</v>
          </cell>
        </row>
        <row r="315">
          <cell r="C315">
            <v>308</v>
          </cell>
        </row>
        <row r="318">
          <cell r="D318">
            <v>300</v>
          </cell>
        </row>
        <row r="359">
          <cell r="E359">
            <v>120</v>
          </cell>
        </row>
        <row r="366">
          <cell r="E366">
            <v>15</v>
          </cell>
        </row>
        <row r="368">
          <cell r="D368">
            <v>160</v>
          </cell>
        </row>
        <row r="369">
          <cell r="D369">
            <v>427</v>
          </cell>
        </row>
      </sheetData>
      <sheetData sheetId="15">
        <row r="25">
          <cell r="C25">
            <v>65</v>
          </cell>
        </row>
        <row r="26">
          <cell r="C26">
            <v>24</v>
          </cell>
        </row>
        <row r="27">
          <cell r="C27">
            <v>28</v>
          </cell>
        </row>
        <row r="29">
          <cell r="C29">
            <v>54</v>
          </cell>
        </row>
        <row r="30">
          <cell r="C30">
            <v>35</v>
          </cell>
        </row>
        <row r="33">
          <cell r="D33">
            <v>65</v>
          </cell>
        </row>
        <row r="34">
          <cell r="D34">
            <v>24</v>
          </cell>
        </row>
        <row r="35">
          <cell r="D35">
            <v>28</v>
          </cell>
        </row>
        <row r="37">
          <cell r="D37">
            <v>54</v>
          </cell>
        </row>
        <row r="38">
          <cell r="D38">
            <v>28</v>
          </cell>
        </row>
        <row r="39">
          <cell r="D39">
            <v>15</v>
          </cell>
        </row>
        <row r="130">
          <cell r="C130">
            <v>48</v>
          </cell>
        </row>
        <row r="131">
          <cell r="C131">
            <v>48</v>
          </cell>
        </row>
        <row r="132">
          <cell r="C132">
            <v>64</v>
          </cell>
        </row>
        <row r="136">
          <cell r="D136">
            <v>50</v>
          </cell>
        </row>
        <row r="137">
          <cell r="D137">
            <v>70</v>
          </cell>
        </row>
        <row r="138">
          <cell r="D138">
            <v>55</v>
          </cell>
        </row>
        <row r="162">
          <cell r="C162">
            <v>1</v>
          </cell>
        </row>
        <row r="166">
          <cell r="D166">
            <v>2</v>
          </cell>
        </row>
        <row r="198">
          <cell r="C198">
            <v>44</v>
          </cell>
        </row>
        <row r="203">
          <cell r="D203">
            <v>44</v>
          </cell>
        </row>
        <row r="359">
          <cell r="E359">
            <v>158</v>
          </cell>
        </row>
        <row r="366">
          <cell r="E366">
            <v>38</v>
          </cell>
        </row>
        <row r="368">
          <cell r="D368">
            <v>195</v>
          </cell>
        </row>
        <row r="369">
          <cell r="D369">
            <v>214</v>
          </cell>
        </row>
      </sheetData>
      <sheetData sheetId="16">
        <row r="25">
          <cell r="C25">
            <v>119</v>
          </cell>
        </row>
        <row r="26">
          <cell r="C26">
            <v>61</v>
          </cell>
        </row>
        <row r="27">
          <cell r="C27">
            <v>54</v>
          </cell>
        </row>
        <row r="29">
          <cell r="C29">
            <v>114</v>
          </cell>
        </row>
        <row r="30">
          <cell r="C30">
            <v>128</v>
          </cell>
        </row>
        <row r="33">
          <cell r="D33">
            <v>114</v>
          </cell>
        </row>
        <row r="34">
          <cell r="D34">
            <v>57</v>
          </cell>
        </row>
        <row r="35">
          <cell r="D35">
            <v>61</v>
          </cell>
        </row>
        <row r="37">
          <cell r="D37">
            <v>107</v>
          </cell>
        </row>
        <row r="38">
          <cell r="D38">
            <v>61</v>
          </cell>
        </row>
        <row r="39">
          <cell r="D39">
            <v>72</v>
          </cell>
        </row>
        <row r="130">
          <cell r="C130">
            <v>215</v>
          </cell>
        </row>
        <row r="131">
          <cell r="C131">
            <v>24</v>
          </cell>
        </row>
        <row r="136">
          <cell r="D136">
            <v>215</v>
          </cell>
        </row>
        <row r="137">
          <cell r="D137">
            <v>24</v>
          </cell>
        </row>
        <row r="162">
          <cell r="C162">
            <v>2</v>
          </cell>
        </row>
        <row r="166">
          <cell r="D166">
            <v>2</v>
          </cell>
        </row>
        <row r="170">
          <cell r="C170">
            <v>1</v>
          </cell>
        </row>
        <row r="171">
          <cell r="D171">
            <v>1</v>
          </cell>
        </row>
        <row r="174">
          <cell r="C174">
            <v>1</v>
          </cell>
        </row>
        <row r="180">
          <cell r="D180">
            <v>1</v>
          </cell>
        </row>
        <row r="187">
          <cell r="C187">
            <v>8</v>
          </cell>
        </row>
        <row r="192">
          <cell r="D192">
            <v>7</v>
          </cell>
        </row>
        <row r="198">
          <cell r="C198">
            <v>10</v>
          </cell>
        </row>
        <row r="203">
          <cell r="D203">
            <v>10</v>
          </cell>
        </row>
        <row r="359">
          <cell r="E359">
            <v>134</v>
          </cell>
        </row>
        <row r="366">
          <cell r="E366">
            <v>14</v>
          </cell>
        </row>
        <row r="368">
          <cell r="D368">
            <v>160</v>
          </cell>
        </row>
        <row r="369">
          <cell r="D369">
            <v>472</v>
          </cell>
        </row>
      </sheetData>
      <sheetData sheetId="17">
        <row r="25">
          <cell r="C25">
            <v>183</v>
          </cell>
        </row>
        <row r="26">
          <cell r="C26">
            <v>78</v>
          </cell>
        </row>
        <row r="27">
          <cell r="C27">
            <v>85</v>
          </cell>
        </row>
        <row r="29">
          <cell r="C29">
            <v>182</v>
          </cell>
        </row>
        <row r="30">
          <cell r="C30">
            <v>214</v>
          </cell>
        </row>
        <row r="33">
          <cell r="D33">
            <v>183</v>
          </cell>
        </row>
        <row r="34">
          <cell r="D34">
            <v>81</v>
          </cell>
        </row>
        <row r="35">
          <cell r="D35">
            <v>78</v>
          </cell>
        </row>
        <row r="37">
          <cell r="D37">
            <v>173</v>
          </cell>
        </row>
        <row r="38">
          <cell r="D38">
            <v>93</v>
          </cell>
        </row>
        <row r="39">
          <cell r="D39">
            <v>108</v>
          </cell>
        </row>
        <row r="85">
          <cell r="C85">
            <v>262.4</v>
          </cell>
        </row>
        <row r="94">
          <cell r="D94">
            <v>282</v>
          </cell>
        </row>
        <row r="131">
          <cell r="C131">
            <v>47.33</v>
          </cell>
        </row>
        <row r="132">
          <cell r="C132">
            <v>183</v>
          </cell>
        </row>
        <row r="133">
          <cell r="C133">
            <v>78</v>
          </cell>
        </row>
        <row r="134">
          <cell r="C134">
            <v>84</v>
          </cell>
        </row>
        <row r="137">
          <cell r="D137">
            <v>45</v>
          </cell>
        </row>
        <row r="138">
          <cell r="D138">
            <v>264</v>
          </cell>
        </row>
        <row r="139">
          <cell r="D139">
            <v>78</v>
          </cell>
        </row>
        <row r="162">
          <cell r="C162">
            <v>2</v>
          </cell>
        </row>
        <row r="166">
          <cell r="D166">
            <v>2</v>
          </cell>
        </row>
        <row r="174">
          <cell r="C174">
            <v>2</v>
          </cell>
        </row>
        <row r="180">
          <cell r="D180">
            <v>1</v>
          </cell>
        </row>
        <row r="187">
          <cell r="C187">
            <v>17</v>
          </cell>
        </row>
        <row r="192">
          <cell r="D192">
            <v>15</v>
          </cell>
        </row>
        <row r="198">
          <cell r="C198">
            <v>14</v>
          </cell>
        </row>
        <row r="203">
          <cell r="D203">
            <v>14</v>
          </cell>
        </row>
        <row r="315">
          <cell r="C315">
            <v>262.4</v>
          </cell>
        </row>
        <row r="318">
          <cell r="D318">
            <v>282</v>
          </cell>
        </row>
        <row r="359">
          <cell r="E359">
            <v>241.42</v>
          </cell>
        </row>
        <row r="366">
          <cell r="E366">
            <v>15</v>
          </cell>
        </row>
        <row r="368">
          <cell r="D368">
            <v>280</v>
          </cell>
        </row>
        <row r="369">
          <cell r="D369">
            <v>716</v>
          </cell>
        </row>
      </sheetData>
      <sheetData sheetId="18">
        <row r="25">
          <cell r="C25">
            <v>30</v>
          </cell>
        </row>
        <row r="26">
          <cell r="C26">
            <v>14</v>
          </cell>
        </row>
        <row r="27">
          <cell r="C27">
            <v>16</v>
          </cell>
        </row>
        <row r="29">
          <cell r="C29">
            <v>59</v>
          </cell>
        </row>
        <row r="30">
          <cell r="C30">
            <v>47</v>
          </cell>
        </row>
        <row r="33">
          <cell r="D33">
            <v>29</v>
          </cell>
        </row>
        <row r="34">
          <cell r="D34">
            <v>16</v>
          </cell>
        </row>
        <row r="35">
          <cell r="D35">
            <v>14</v>
          </cell>
        </row>
        <row r="37">
          <cell r="D37">
            <v>45</v>
          </cell>
        </row>
        <row r="38">
          <cell r="D38">
            <v>30</v>
          </cell>
        </row>
        <row r="39">
          <cell r="D39">
            <v>24</v>
          </cell>
        </row>
        <row r="43">
          <cell r="C43">
            <v>36</v>
          </cell>
        </row>
        <row r="53">
          <cell r="D53">
            <v>43</v>
          </cell>
        </row>
        <row r="68">
          <cell r="C68">
            <v>9</v>
          </cell>
        </row>
        <row r="130">
          <cell r="C130">
            <v>11.8</v>
          </cell>
        </row>
        <row r="131">
          <cell r="C131">
            <v>31.22</v>
          </cell>
        </row>
        <row r="132">
          <cell r="C132">
            <v>20</v>
          </cell>
        </row>
        <row r="133">
          <cell r="C133">
            <v>12</v>
          </cell>
        </row>
        <row r="134">
          <cell r="C134">
            <v>10</v>
          </cell>
        </row>
        <row r="136">
          <cell r="D136">
            <v>11.9</v>
          </cell>
        </row>
        <row r="137">
          <cell r="D137">
            <v>37.8</v>
          </cell>
        </row>
        <row r="138">
          <cell r="D138">
            <v>30</v>
          </cell>
        </row>
        <row r="139">
          <cell r="D139">
            <v>12</v>
          </cell>
        </row>
        <row r="162">
          <cell r="C162">
            <v>12</v>
          </cell>
        </row>
        <row r="166">
          <cell r="D166">
            <v>12</v>
          </cell>
        </row>
        <row r="174">
          <cell r="C174">
            <v>61</v>
          </cell>
        </row>
        <row r="180">
          <cell r="D180">
            <v>55</v>
          </cell>
        </row>
        <row r="187">
          <cell r="C187">
            <v>138</v>
          </cell>
        </row>
        <row r="192">
          <cell r="D192">
            <v>134</v>
          </cell>
        </row>
        <row r="322">
          <cell r="C322">
            <v>16</v>
          </cell>
        </row>
        <row r="327">
          <cell r="D327">
            <v>8</v>
          </cell>
        </row>
        <row r="359">
          <cell r="E359">
            <v>133.39</v>
          </cell>
        </row>
        <row r="366">
          <cell r="E366">
            <v>9.01</v>
          </cell>
        </row>
        <row r="368">
          <cell r="D368">
            <v>201</v>
          </cell>
        </row>
        <row r="369">
          <cell r="D369">
            <v>201</v>
          </cell>
        </row>
      </sheetData>
      <sheetData sheetId="19">
        <row r="25">
          <cell r="C25">
            <v>218</v>
          </cell>
        </row>
        <row r="26">
          <cell r="C26">
            <v>95</v>
          </cell>
        </row>
        <row r="27">
          <cell r="C27">
            <v>122</v>
          </cell>
        </row>
        <row r="29">
          <cell r="C29">
            <v>221</v>
          </cell>
        </row>
        <row r="30">
          <cell r="C30">
            <v>269</v>
          </cell>
        </row>
        <row r="33">
          <cell r="D33">
            <v>202</v>
          </cell>
        </row>
        <row r="34">
          <cell r="D34">
            <v>96</v>
          </cell>
        </row>
        <row r="35">
          <cell r="D35">
            <v>95</v>
          </cell>
        </row>
        <row r="37">
          <cell r="D37">
            <v>229</v>
          </cell>
        </row>
        <row r="38">
          <cell r="D38">
            <v>114</v>
          </cell>
        </row>
        <row r="39">
          <cell r="D39">
            <v>130</v>
          </cell>
        </row>
        <row r="85">
          <cell r="C85">
            <v>220</v>
          </cell>
        </row>
        <row r="94">
          <cell r="D94">
            <v>231</v>
          </cell>
        </row>
        <row r="130">
          <cell r="C130">
            <v>300</v>
          </cell>
        </row>
        <row r="131">
          <cell r="C131">
            <v>120</v>
          </cell>
        </row>
        <row r="132">
          <cell r="C132">
            <v>49</v>
          </cell>
        </row>
        <row r="133">
          <cell r="C133">
            <v>22</v>
          </cell>
        </row>
        <row r="134">
          <cell r="C134">
            <v>39</v>
          </cell>
        </row>
        <row r="136">
          <cell r="D136">
            <v>300</v>
          </cell>
        </row>
        <row r="137">
          <cell r="D137">
            <v>115</v>
          </cell>
        </row>
        <row r="138">
          <cell r="D138">
            <v>49</v>
          </cell>
        </row>
        <row r="139">
          <cell r="D139">
            <v>22</v>
          </cell>
        </row>
        <row r="162">
          <cell r="C162">
            <v>2</v>
          </cell>
        </row>
        <row r="166">
          <cell r="D166">
            <v>2</v>
          </cell>
        </row>
        <row r="187">
          <cell r="C187">
            <v>39</v>
          </cell>
        </row>
        <row r="192">
          <cell r="D192">
            <v>39</v>
          </cell>
        </row>
        <row r="198">
          <cell r="C198">
            <v>39</v>
          </cell>
        </row>
        <row r="203">
          <cell r="D203">
            <v>42</v>
          </cell>
        </row>
        <row r="315">
          <cell r="C315">
            <v>220</v>
          </cell>
        </row>
        <row r="318">
          <cell r="D318">
            <v>231</v>
          </cell>
        </row>
        <row r="359">
          <cell r="E359">
            <v>332.74</v>
          </cell>
        </row>
        <row r="366">
          <cell r="E366">
            <v>53.47</v>
          </cell>
        </row>
        <row r="368">
          <cell r="D368">
            <v>458</v>
          </cell>
        </row>
        <row r="369">
          <cell r="D369">
            <v>866</v>
          </cell>
        </row>
      </sheetData>
      <sheetData sheetId="20">
        <row r="25">
          <cell r="C25">
            <v>195</v>
          </cell>
        </row>
        <row r="26">
          <cell r="C26">
            <v>93</v>
          </cell>
        </row>
        <row r="27">
          <cell r="C27">
            <v>98</v>
          </cell>
        </row>
        <row r="29">
          <cell r="C29">
            <v>183</v>
          </cell>
        </row>
        <row r="30">
          <cell r="C30">
            <v>225</v>
          </cell>
        </row>
        <row r="33">
          <cell r="D33">
            <v>188</v>
          </cell>
        </row>
        <row r="34">
          <cell r="D34">
            <v>103</v>
          </cell>
        </row>
        <row r="35">
          <cell r="D35">
            <v>93</v>
          </cell>
        </row>
        <row r="37">
          <cell r="D37">
            <v>194</v>
          </cell>
        </row>
        <row r="38">
          <cell r="D38">
            <v>89</v>
          </cell>
        </row>
        <row r="39">
          <cell r="D39">
            <v>116</v>
          </cell>
        </row>
        <row r="130">
          <cell r="C130">
            <v>337</v>
          </cell>
        </row>
        <row r="131">
          <cell r="C131">
            <v>83</v>
          </cell>
        </row>
        <row r="136">
          <cell r="D136">
            <v>335</v>
          </cell>
        </row>
        <row r="137">
          <cell r="D137">
            <v>80</v>
          </cell>
        </row>
        <row r="162">
          <cell r="C162">
            <v>7</v>
          </cell>
        </row>
        <row r="166">
          <cell r="D166">
            <v>8</v>
          </cell>
        </row>
        <row r="170">
          <cell r="C170">
            <v>3</v>
          </cell>
        </row>
        <row r="171">
          <cell r="D171">
            <v>3</v>
          </cell>
        </row>
        <row r="174">
          <cell r="C174">
            <v>3</v>
          </cell>
        </row>
        <row r="180">
          <cell r="D180">
            <v>3</v>
          </cell>
        </row>
        <row r="187">
          <cell r="C187">
            <v>38</v>
          </cell>
        </row>
        <row r="192">
          <cell r="D192">
            <v>34</v>
          </cell>
        </row>
        <row r="198">
          <cell r="C198">
            <v>36</v>
          </cell>
        </row>
        <row r="203">
          <cell r="D203">
            <v>36</v>
          </cell>
        </row>
        <row r="359">
          <cell r="E359">
            <v>249</v>
          </cell>
        </row>
        <row r="366">
          <cell r="E366">
            <v>22</v>
          </cell>
        </row>
        <row r="368">
          <cell r="D368">
            <v>360</v>
          </cell>
        </row>
        <row r="369">
          <cell r="D369">
            <v>783</v>
          </cell>
        </row>
      </sheetData>
      <sheetData sheetId="21">
        <row r="43">
          <cell r="C43">
            <v>274</v>
          </cell>
        </row>
        <row r="48">
          <cell r="C48">
            <v>277</v>
          </cell>
        </row>
        <row r="53">
          <cell r="D53">
            <v>271</v>
          </cell>
        </row>
        <row r="58">
          <cell r="D58">
            <v>131</v>
          </cell>
        </row>
        <row r="62">
          <cell r="D62">
            <v>133</v>
          </cell>
        </row>
        <row r="187">
          <cell r="C187">
            <v>2</v>
          </cell>
        </row>
        <row r="192">
          <cell r="D192">
            <v>2</v>
          </cell>
        </row>
        <row r="322">
          <cell r="C322">
            <v>118</v>
          </cell>
        </row>
        <row r="327">
          <cell r="D327">
            <v>118</v>
          </cell>
        </row>
        <row r="359">
          <cell r="E359">
            <v>89</v>
          </cell>
        </row>
        <row r="368">
          <cell r="D368">
            <v>138</v>
          </cell>
        </row>
        <row r="369">
          <cell r="D369">
            <v>535</v>
          </cell>
        </row>
      </sheetData>
      <sheetData sheetId="22">
        <row r="43">
          <cell r="C43">
            <v>246</v>
          </cell>
        </row>
        <row r="48">
          <cell r="C48">
            <v>275</v>
          </cell>
        </row>
        <row r="53">
          <cell r="D53">
            <v>251</v>
          </cell>
        </row>
        <row r="58">
          <cell r="D58">
            <v>135</v>
          </cell>
        </row>
        <row r="62">
          <cell r="D62">
            <v>140</v>
          </cell>
        </row>
        <row r="187">
          <cell r="C187">
            <v>1</v>
          </cell>
        </row>
        <row r="192">
          <cell r="D192">
            <v>1</v>
          </cell>
        </row>
        <row r="243">
          <cell r="C243">
            <v>123</v>
          </cell>
        </row>
        <row r="249">
          <cell r="D249">
            <v>123</v>
          </cell>
        </row>
        <row r="281">
          <cell r="C281">
            <v>134</v>
          </cell>
        </row>
        <row r="285">
          <cell r="D285">
            <v>139</v>
          </cell>
        </row>
        <row r="322">
          <cell r="C322">
            <v>85</v>
          </cell>
        </row>
        <row r="327">
          <cell r="D327">
            <v>85</v>
          </cell>
        </row>
        <row r="359">
          <cell r="E359">
            <v>43</v>
          </cell>
        </row>
        <row r="368">
          <cell r="D368">
            <v>156</v>
          </cell>
        </row>
        <row r="369">
          <cell r="D369">
            <v>526</v>
          </cell>
        </row>
      </sheetData>
      <sheetData sheetId="23">
        <row r="43">
          <cell r="C43">
            <v>257</v>
          </cell>
        </row>
        <row r="48">
          <cell r="C48">
            <v>335</v>
          </cell>
        </row>
        <row r="53">
          <cell r="D53">
            <v>219</v>
          </cell>
        </row>
        <row r="58">
          <cell r="D58">
            <v>143</v>
          </cell>
        </row>
        <row r="62">
          <cell r="D62">
            <v>200</v>
          </cell>
        </row>
        <row r="174">
          <cell r="C174">
            <v>1</v>
          </cell>
        </row>
        <row r="180">
          <cell r="D180">
            <v>1</v>
          </cell>
        </row>
        <row r="256">
          <cell r="C256">
            <v>143</v>
          </cell>
        </row>
        <row r="260">
          <cell r="D260">
            <v>178</v>
          </cell>
        </row>
        <row r="322">
          <cell r="C322">
            <v>226</v>
          </cell>
        </row>
        <row r="327">
          <cell r="D327">
            <v>208</v>
          </cell>
        </row>
        <row r="359">
          <cell r="E359">
            <v>84</v>
          </cell>
        </row>
        <row r="368">
          <cell r="D368">
            <v>146</v>
          </cell>
        </row>
        <row r="369">
          <cell r="D369">
            <v>562</v>
          </cell>
        </row>
      </sheetData>
      <sheetData sheetId="24">
        <row r="29">
          <cell r="C29">
            <v>19</v>
          </cell>
        </row>
        <row r="30">
          <cell r="C30">
            <v>49</v>
          </cell>
        </row>
        <row r="38">
          <cell r="D38">
            <v>19</v>
          </cell>
        </row>
        <row r="39">
          <cell r="D39">
            <v>25</v>
          </cell>
        </row>
        <row r="43">
          <cell r="C43">
            <v>350.5</v>
          </cell>
        </row>
        <row r="48">
          <cell r="C48">
            <v>420.5</v>
          </cell>
        </row>
        <row r="53">
          <cell r="D53">
            <v>315.5</v>
          </cell>
        </row>
        <row r="58">
          <cell r="D58">
            <v>171</v>
          </cell>
        </row>
        <row r="62">
          <cell r="D62">
            <v>250.5</v>
          </cell>
        </row>
        <row r="131">
          <cell r="C131">
            <v>17</v>
          </cell>
        </row>
        <row r="162">
          <cell r="C162">
            <v>4</v>
          </cell>
        </row>
        <row r="166">
          <cell r="D166">
            <v>2</v>
          </cell>
        </row>
        <row r="187">
          <cell r="C187">
            <v>11</v>
          </cell>
        </row>
        <row r="192">
          <cell r="D192">
            <v>9</v>
          </cell>
        </row>
        <row r="198">
          <cell r="C198">
            <v>6</v>
          </cell>
        </row>
        <row r="203">
          <cell r="D203">
            <v>4</v>
          </cell>
        </row>
        <row r="256">
          <cell r="C256">
            <v>35</v>
          </cell>
        </row>
        <row r="260">
          <cell r="D260">
            <v>35</v>
          </cell>
        </row>
        <row r="322">
          <cell r="C322">
            <v>242</v>
          </cell>
        </row>
        <row r="327">
          <cell r="D327">
            <v>226</v>
          </cell>
        </row>
        <row r="359">
          <cell r="E359">
            <v>64.8</v>
          </cell>
        </row>
        <row r="368">
          <cell r="D368">
            <v>180</v>
          </cell>
        </row>
        <row r="369">
          <cell r="D369">
            <v>728</v>
          </cell>
        </row>
      </sheetData>
      <sheetData sheetId="25">
        <row r="43">
          <cell r="C43">
            <v>1131.1</v>
          </cell>
        </row>
        <row r="48">
          <cell r="C48">
            <v>861.1</v>
          </cell>
        </row>
        <row r="53">
          <cell r="D53">
            <v>1130</v>
          </cell>
        </row>
        <row r="58">
          <cell r="D58">
            <v>465</v>
          </cell>
        </row>
        <row r="62">
          <cell r="D62">
            <v>401</v>
          </cell>
        </row>
        <row r="67">
          <cell r="C67">
            <v>697</v>
          </cell>
        </row>
        <row r="68">
          <cell r="C68">
            <v>105</v>
          </cell>
        </row>
        <row r="70">
          <cell r="D70">
            <v>802</v>
          </cell>
        </row>
        <row r="143">
          <cell r="C143">
            <v>352</v>
          </cell>
        </row>
        <row r="144">
          <cell r="C144">
            <v>602</v>
          </cell>
        </row>
        <row r="146">
          <cell r="C146">
            <v>332</v>
          </cell>
        </row>
        <row r="147">
          <cell r="C147">
            <v>197</v>
          </cell>
        </row>
        <row r="148">
          <cell r="C148">
            <v>27</v>
          </cell>
        </row>
        <row r="149">
          <cell r="C149">
            <v>248</v>
          </cell>
        </row>
        <row r="152">
          <cell r="D152">
            <v>352</v>
          </cell>
        </row>
        <row r="153">
          <cell r="D153">
            <v>602</v>
          </cell>
        </row>
        <row r="155">
          <cell r="D155">
            <v>330</v>
          </cell>
        </row>
        <row r="156">
          <cell r="D156">
            <v>201</v>
          </cell>
        </row>
        <row r="157">
          <cell r="D157">
            <v>25</v>
          </cell>
        </row>
        <row r="158">
          <cell r="D158">
            <v>248</v>
          </cell>
        </row>
        <row r="162">
          <cell r="C162">
            <v>0</v>
          </cell>
        </row>
        <row r="187">
          <cell r="C187">
            <v>32</v>
          </cell>
        </row>
        <row r="192">
          <cell r="D192">
            <v>32</v>
          </cell>
        </row>
        <row r="198">
          <cell r="C198">
            <v>38</v>
          </cell>
        </row>
        <row r="203">
          <cell r="D203">
            <v>38</v>
          </cell>
        </row>
        <row r="291">
          <cell r="C291">
            <v>8</v>
          </cell>
        </row>
        <row r="294">
          <cell r="D294">
            <v>8</v>
          </cell>
        </row>
        <row r="322">
          <cell r="C322">
            <v>1495</v>
          </cell>
        </row>
        <row r="327">
          <cell r="D327">
            <v>1495</v>
          </cell>
        </row>
        <row r="359">
          <cell r="E359">
            <v>138</v>
          </cell>
        </row>
        <row r="368">
          <cell r="D368">
            <v>723</v>
          </cell>
        </row>
        <row r="369">
          <cell r="D369">
            <v>2705</v>
          </cell>
        </row>
      </sheetData>
      <sheetData sheetId="26">
        <row r="43">
          <cell r="C43">
            <v>869.4</v>
          </cell>
        </row>
        <row r="48">
          <cell r="C48">
            <v>617</v>
          </cell>
        </row>
        <row r="53">
          <cell r="D53">
            <v>810</v>
          </cell>
        </row>
        <row r="58">
          <cell r="D58">
            <v>280</v>
          </cell>
        </row>
        <row r="62">
          <cell r="D62">
            <v>340</v>
          </cell>
        </row>
        <row r="67">
          <cell r="C67">
            <v>649.6</v>
          </cell>
        </row>
        <row r="68">
          <cell r="C68">
            <v>154</v>
          </cell>
        </row>
        <row r="70">
          <cell r="D70">
            <v>790</v>
          </cell>
        </row>
        <row r="143">
          <cell r="C143">
            <v>136</v>
          </cell>
        </row>
        <row r="144">
          <cell r="C144">
            <v>41</v>
          </cell>
        </row>
        <row r="146">
          <cell r="C146">
            <v>52</v>
          </cell>
        </row>
        <row r="147">
          <cell r="C147">
            <v>170.2</v>
          </cell>
        </row>
        <row r="148">
          <cell r="C148">
            <v>99.8</v>
          </cell>
        </row>
        <row r="149">
          <cell r="C149">
            <v>426</v>
          </cell>
        </row>
        <row r="152">
          <cell r="D152">
            <v>135</v>
          </cell>
        </row>
        <row r="153">
          <cell r="D153">
            <v>30</v>
          </cell>
        </row>
        <row r="155">
          <cell r="D155">
            <v>40</v>
          </cell>
        </row>
        <row r="156">
          <cell r="D156">
            <v>180</v>
          </cell>
        </row>
        <row r="157">
          <cell r="D157">
            <v>95</v>
          </cell>
        </row>
        <row r="158">
          <cell r="D158">
            <v>420</v>
          </cell>
        </row>
        <row r="162">
          <cell r="C162">
            <v>0</v>
          </cell>
        </row>
        <row r="198">
          <cell r="C198">
            <v>49</v>
          </cell>
        </row>
        <row r="203">
          <cell r="D203">
            <v>45</v>
          </cell>
        </row>
        <row r="243">
          <cell r="C243">
            <v>163</v>
          </cell>
        </row>
        <row r="249">
          <cell r="D249">
            <v>160</v>
          </cell>
        </row>
        <row r="291">
          <cell r="C291">
            <v>12</v>
          </cell>
        </row>
        <row r="294">
          <cell r="D294">
            <v>12</v>
          </cell>
        </row>
        <row r="322">
          <cell r="C322">
            <v>1089</v>
          </cell>
        </row>
        <row r="327">
          <cell r="D327">
            <v>1070</v>
          </cell>
        </row>
        <row r="359">
          <cell r="E359">
            <v>64.41</v>
          </cell>
        </row>
        <row r="368">
          <cell r="D368">
            <v>583</v>
          </cell>
        </row>
        <row r="369">
          <cell r="D369">
            <v>2190</v>
          </cell>
        </row>
      </sheetData>
      <sheetData sheetId="27">
        <row r="100">
          <cell r="C100">
            <v>764</v>
          </cell>
        </row>
        <row r="115">
          <cell r="D115">
            <v>730</v>
          </cell>
        </row>
        <row r="359">
          <cell r="E359">
            <v>230</v>
          </cell>
        </row>
        <row r="372">
          <cell r="C372">
            <v>761</v>
          </cell>
        </row>
        <row r="379">
          <cell r="D379">
            <v>730</v>
          </cell>
        </row>
      </sheetData>
      <sheetData sheetId="28">
        <row r="207">
          <cell r="E207">
            <v>16.24</v>
          </cell>
        </row>
      </sheetData>
      <sheetData sheetId="29">
        <row r="207">
          <cell r="E207">
            <v>15.59</v>
          </cell>
        </row>
        <row r="208">
          <cell r="E208">
            <v>2.95</v>
          </cell>
        </row>
      </sheetData>
      <sheetData sheetId="30">
        <row r="12">
          <cell r="M12">
            <v>80920000</v>
          </cell>
        </row>
        <row r="13">
          <cell r="M13">
            <v>99790000</v>
          </cell>
        </row>
        <row r="14">
          <cell r="M14">
            <v>171700000</v>
          </cell>
        </row>
        <row r="15">
          <cell r="M15">
            <v>255680000</v>
          </cell>
        </row>
        <row r="17">
          <cell r="M17">
            <v>502520000</v>
          </cell>
        </row>
        <row r="18">
          <cell r="M18">
            <v>166090000</v>
          </cell>
        </row>
        <row r="21">
          <cell r="M21">
            <v>11900000</v>
          </cell>
        </row>
        <row r="24">
          <cell r="M24">
            <v>7140000</v>
          </cell>
        </row>
        <row r="26">
          <cell r="M26">
            <v>4590000</v>
          </cell>
        </row>
        <row r="27">
          <cell r="M27">
            <v>5780000</v>
          </cell>
        </row>
        <row r="36">
          <cell r="M36">
            <v>69003333.33333333</v>
          </cell>
        </row>
        <row r="37">
          <cell r="M37">
            <v>33697333.333333336</v>
          </cell>
        </row>
        <row r="38">
          <cell r="M38">
            <v>49022000</v>
          </cell>
        </row>
        <row r="39">
          <cell r="M39">
            <v>81449333.33333333</v>
          </cell>
        </row>
        <row r="40">
          <cell r="M40">
            <v>48514000</v>
          </cell>
        </row>
        <row r="41">
          <cell r="M41">
            <v>63838666.666666664</v>
          </cell>
        </row>
        <row r="44">
          <cell r="M44">
            <v>131572000</v>
          </cell>
        </row>
        <row r="51">
          <cell r="M51">
            <v>3471333.3333333335</v>
          </cell>
        </row>
      </sheetData>
      <sheetData sheetId="31">
        <row r="9">
          <cell r="M9">
            <v>156910000</v>
          </cell>
        </row>
        <row r="10">
          <cell r="M10">
            <v>190910000</v>
          </cell>
        </row>
        <row r="35">
          <cell r="M35">
            <v>158411333.33333334</v>
          </cell>
        </row>
      </sheetData>
      <sheetData sheetId="32">
        <row r="11">
          <cell r="M11">
            <v>13940000</v>
          </cell>
        </row>
        <row r="12">
          <cell r="M12">
            <v>6970000</v>
          </cell>
        </row>
        <row r="13">
          <cell r="M13">
            <v>10540000</v>
          </cell>
        </row>
        <row r="14">
          <cell r="M14">
            <v>18530000</v>
          </cell>
        </row>
        <row r="15">
          <cell r="M15">
            <v>27880000</v>
          </cell>
        </row>
        <row r="21">
          <cell r="M21">
            <v>1190000</v>
          </cell>
        </row>
        <row r="24">
          <cell r="M24">
            <v>850000</v>
          </cell>
        </row>
        <row r="25">
          <cell r="M25">
            <v>3230000</v>
          </cell>
        </row>
        <row r="26">
          <cell r="M26">
            <v>1530000</v>
          </cell>
        </row>
        <row r="27">
          <cell r="M27">
            <v>2040000</v>
          </cell>
        </row>
        <row r="36">
          <cell r="M36">
            <v>6942666.666666667</v>
          </cell>
        </row>
        <row r="37">
          <cell r="M37">
            <v>3894666.6666666665</v>
          </cell>
        </row>
        <row r="38">
          <cell r="M38">
            <v>4233333.333333333</v>
          </cell>
        </row>
        <row r="39">
          <cell r="M39">
            <v>8382000</v>
          </cell>
        </row>
        <row r="40">
          <cell r="M40">
            <v>5588000</v>
          </cell>
        </row>
        <row r="41">
          <cell r="M41">
            <v>7196666.666666667</v>
          </cell>
        </row>
        <row r="48">
          <cell r="M48">
            <v>677333.3333333334</v>
          </cell>
        </row>
        <row r="51">
          <cell r="M51">
            <v>254000</v>
          </cell>
        </row>
        <row r="52">
          <cell r="M52">
            <v>2455333.3333333335</v>
          </cell>
        </row>
        <row r="53">
          <cell r="M53">
            <v>846666.6666666666</v>
          </cell>
        </row>
      </sheetData>
      <sheetData sheetId="33">
        <row r="20">
          <cell r="M20">
            <v>14960000</v>
          </cell>
        </row>
        <row r="21">
          <cell r="M21">
            <v>0</v>
          </cell>
        </row>
        <row r="47">
          <cell r="M47">
            <v>7366000</v>
          </cell>
        </row>
        <row r="48">
          <cell r="M48">
            <v>0</v>
          </cell>
        </row>
      </sheetData>
      <sheetData sheetId="34">
        <row r="11">
          <cell r="M11">
            <v>12750000</v>
          </cell>
        </row>
        <row r="12">
          <cell r="M12">
            <v>9350000</v>
          </cell>
        </row>
        <row r="13">
          <cell r="M13">
            <v>7650000</v>
          </cell>
        </row>
        <row r="14">
          <cell r="M14">
            <v>18870000</v>
          </cell>
        </row>
        <row r="15">
          <cell r="M15">
            <v>27540000</v>
          </cell>
        </row>
        <row r="23">
          <cell r="M23">
            <v>2040000</v>
          </cell>
        </row>
        <row r="24">
          <cell r="M24">
            <v>850000</v>
          </cell>
        </row>
        <row r="25">
          <cell r="M25">
            <v>2890000</v>
          </cell>
        </row>
        <row r="36">
          <cell r="M36">
            <v>7281333.333333333</v>
          </cell>
        </row>
        <row r="37">
          <cell r="M37">
            <v>2794000</v>
          </cell>
        </row>
        <row r="38">
          <cell r="M38">
            <v>5588000</v>
          </cell>
        </row>
        <row r="39">
          <cell r="M39">
            <v>7958666.666666667</v>
          </cell>
        </row>
        <row r="40">
          <cell r="M40">
            <v>4995333.333333333</v>
          </cell>
        </row>
        <row r="41">
          <cell r="M41">
            <v>7112000</v>
          </cell>
        </row>
        <row r="50">
          <cell r="M50">
            <v>1016000</v>
          </cell>
        </row>
        <row r="51">
          <cell r="M51">
            <v>423333.3333333333</v>
          </cell>
        </row>
        <row r="52">
          <cell r="M52">
            <v>1608666.6666666667</v>
          </cell>
        </row>
      </sheetData>
      <sheetData sheetId="35">
        <row r="11">
          <cell r="M11">
            <v>11220000</v>
          </cell>
        </row>
        <row r="12">
          <cell r="M12">
            <v>6290000</v>
          </cell>
        </row>
        <row r="13">
          <cell r="M13">
            <v>6970000</v>
          </cell>
        </row>
        <row r="14">
          <cell r="M14">
            <v>12070000</v>
          </cell>
        </row>
        <row r="15">
          <cell r="M15">
            <v>17170000</v>
          </cell>
        </row>
        <row r="23">
          <cell r="M23">
            <v>3230000</v>
          </cell>
        </row>
        <row r="24">
          <cell r="M24">
            <v>340000</v>
          </cell>
        </row>
        <row r="36">
          <cell r="M36">
            <v>5334000</v>
          </cell>
        </row>
        <row r="37">
          <cell r="M37">
            <v>2878666.6666666665</v>
          </cell>
        </row>
        <row r="38">
          <cell r="M38">
            <v>3725333.3333333335</v>
          </cell>
        </row>
        <row r="39">
          <cell r="M39">
            <v>6011333.333333333</v>
          </cell>
        </row>
        <row r="40">
          <cell r="M40">
            <v>3048000</v>
          </cell>
        </row>
        <row r="41">
          <cell r="M41">
            <v>4318000</v>
          </cell>
        </row>
        <row r="50">
          <cell r="M50">
            <v>1608666.6666666667</v>
          </cell>
        </row>
        <row r="51">
          <cell r="M51">
            <v>169333.33333333334</v>
          </cell>
        </row>
      </sheetData>
      <sheetData sheetId="36">
        <row r="11">
          <cell r="M11">
            <v>12410000</v>
          </cell>
        </row>
        <row r="12">
          <cell r="M12">
            <v>7480000</v>
          </cell>
        </row>
        <row r="13">
          <cell r="M13">
            <v>8500000</v>
          </cell>
        </row>
        <row r="14">
          <cell r="M14">
            <v>14280000</v>
          </cell>
        </row>
        <row r="15">
          <cell r="M15">
            <v>19720000</v>
          </cell>
        </row>
        <row r="23">
          <cell r="M23">
            <v>1360000</v>
          </cell>
        </row>
        <row r="24">
          <cell r="M24">
            <v>510000</v>
          </cell>
        </row>
        <row r="25">
          <cell r="M25">
            <v>2720000</v>
          </cell>
        </row>
        <row r="36">
          <cell r="M36">
            <v>5926666.666666667</v>
          </cell>
        </row>
        <row r="37">
          <cell r="M37">
            <v>3132666.6666666665</v>
          </cell>
        </row>
        <row r="38">
          <cell r="M38">
            <v>4487333.333333333</v>
          </cell>
        </row>
        <row r="39">
          <cell r="M39">
            <v>7366000</v>
          </cell>
        </row>
        <row r="40">
          <cell r="M40">
            <v>3471333.3333333335</v>
          </cell>
        </row>
        <row r="41">
          <cell r="M41">
            <v>5164666.666666667</v>
          </cell>
        </row>
        <row r="50">
          <cell r="M50">
            <v>677333.3333333334</v>
          </cell>
        </row>
        <row r="51">
          <cell r="M51">
            <v>254000</v>
          </cell>
        </row>
        <row r="52">
          <cell r="M52">
            <v>1354666.6666666667</v>
          </cell>
        </row>
      </sheetData>
      <sheetData sheetId="37">
        <row r="11">
          <cell r="M11">
            <v>10880000</v>
          </cell>
        </row>
        <row r="12">
          <cell r="M12">
            <v>6460000</v>
          </cell>
        </row>
        <row r="13">
          <cell r="M13">
            <v>6800000</v>
          </cell>
        </row>
        <row r="14">
          <cell r="M14">
            <v>12410000</v>
          </cell>
        </row>
        <row r="15">
          <cell r="M15">
            <v>18700000</v>
          </cell>
        </row>
        <row r="21">
          <cell r="M21">
            <v>4250000</v>
          </cell>
        </row>
        <row r="23">
          <cell r="M23">
            <v>3400000</v>
          </cell>
        </row>
        <row r="24">
          <cell r="M24">
            <v>680000</v>
          </cell>
        </row>
        <row r="36">
          <cell r="M36">
            <v>5842000</v>
          </cell>
        </row>
        <row r="37">
          <cell r="M37">
            <v>2540000</v>
          </cell>
        </row>
        <row r="38">
          <cell r="M38">
            <v>3894666.6666666665</v>
          </cell>
        </row>
        <row r="39">
          <cell r="M39">
            <v>5842000</v>
          </cell>
        </row>
        <row r="40">
          <cell r="M40">
            <v>3386666.6666666665</v>
          </cell>
        </row>
        <row r="41">
          <cell r="M41">
            <v>3556000</v>
          </cell>
        </row>
        <row r="48">
          <cell r="M48">
            <v>2032000</v>
          </cell>
        </row>
        <row r="50">
          <cell r="M50">
            <v>1693333.3333333333</v>
          </cell>
        </row>
        <row r="51">
          <cell r="M51">
            <v>338666.6666666667</v>
          </cell>
        </row>
      </sheetData>
      <sheetData sheetId="38">
        <row r="11">
          <cell r="M11">
            <v>6290000</v>
          </cell>
        </row>
        <row r="12">
          <cell r="M12">
            <v>2890000</v>
          </cell>
        </row>
        <row r="13">
          <cell r="M13">
            <v>4080000</v>
          </cell>
        </row>
        <row r="14">
          <cell r="M14">
            <v>6120000</v>
          </cell>
        </row>
        <row r="15">
          <cell r="M15">
            <v>5270000</v>
          </cell>
        </row>
        <row r="23">
          <cell r="M23">
            <v>850000</v>
          </cell>
        </row>
        <row r="24">
          <cell r="M24">
            <v>510000</v>
          </cell>
        </row>
        <row r="25">
          <cell r="M25">
            <v>1360000</v>
          </cell>
        </row>
        <row r="36">
          <cell r="M36">
            <v>3132666.6666666665</v>
          </cell>
        </row>
        <row r="37">
          <cell r="M37">
            <v>1185333.3333333333</v>
          </cell>
        </row>
        <row r="38">
          <cell r="M38">
            <v>2032000</v>
          </cell>
        </row>
        <row r="39">
          <cell r="M39">
            <v>3048000</v>
          </cell>
        </row>
        <row r="40">
          <cell r="M40">
            <v>1778000</v>
          </cell>
        </row>
        <row r="41">
          <cell r="M41">
            <v>1100666.6666666667</v>
          </cell>
        </row>
        <row r="50">
          <cell r="M50">
            <v>423333.3333333333</v>
          </cell>
        </row>
        <row r="51">
          <cell r="M51">
            <v>338666.6666666667</v>
          </cell>
        </row>
        <row r="52">
          <cell r="M52">
            <v>592666.6666666666</v>
          </cell>
        </row>
      </sheetData>
      <sheetData sheetId="39">
        <row r="11">
          <cell r="M11">
            <v>11560000</v>
          </cell>
        </row>
        <row r="12">
          <cell r="M12">
            <v>7480000</v>
          </cell>
        </row>
        <row r="13">
          <cell r="M13">
            <v>7990000</v>
          </cell>
        </row>
        <row r="14">
          <cell r="M14">
            <v>13090000</v>
          </cell>
        </row>
        <row r="15">
          <cell r="M15">
            <v>19210000</v>
          </cell>
        </row>
        <row r="23">
          <cell r="M23">
            <v>3570000</v>
          </cell>
        </row>
        <row r="24">
          <cell r="M24">
            <v>340000</v>
          </cell>
        </row>
        <row r="36">
          <cell r="M36">
            <v>5503333.333333333</v>
          </cell>
        </row>
        <row r="37">
          <cell r="M37">
            <v>2794000</v>
          </cell>
        </row>
        <row r="38">
          <cell r="M38">
            <v>4487333.333333333</v>
          </cell>
        </row>
        <row r="39">
          <cell r="M39">
            <v>6096000</v>
          </cell>
        </row>
        <row r="40">
          <cell r="M40">
            <v>3979333.3333333335</v>
          </cell>
        </row>
        <row r="41">
          <cell r="M41">
            <v>5334000</v>
          </cell>
        </row>
        <row r="50">
          <cell r="M50">
            <v>1778000</v>
          </cell>
        </row>
        <row r="51">
          <cell r="M51">
            <v>169333.33333333334</v>
          </cell>
        </row>
      </sheetData>
      <sheetData sheetId="40">
        <row r="11">
          <cell r="M11">
            <v>17850000</v>
          </cell>
        </row>
        <row r="12">
          <cell r="M12">
            <v>9520000</v>
          </cell>
        </row>
        <row r="13">
          <cell r="M13">
            <v>12580000</v>
          </cell>
        </row>
        <row r="14">
          <cell r="M14">
            <v>20910000</v>
          </cell>
        </row>
        <row r="15">
          <cell r="M15">
            <v>31960000</v>
          </cell>
        </row>
        <row r="21">
          <cell r="M21">
            <v>3570000</v>
          </cell>
        </row>
        <row r="24">
          <cell r="M24">
            <v>510000</v>
          </cell>
        </row>
        <row r="25">
          <cell r="M25">
            <v>4080000</v>
          </cell>
        </row>
        <row r="26">
          <cell r="M26">
            <v>2040000</v>
          </cell>
        </row>
        <row r="27">
          <cell r="M27">
            <v>2380000</v>
          </cell>
        </row>
        <row r="36">
          <cell r="M36">
            <v>8890000</v>
          </cell>
        </row>
        <row r="37">
          <cell r="M37">
            <v>3979333.3333333335</v>
          </cell>
        </row>
        <row r="38">
          <cell r="M38">
            <v>5757333.333333333</v>
          </cell>
        </row>
        <row r="39">
          <cell r="M39">
            <v>9906000</v>
          </cell>
        </row>
        <row r="40">
          <cell r="M40">
            <v>6011333.333333333</v>
          </cell>
        </row>
        <row r="41">
          <cell r="M41">
            <v>8043333.333333333</v>
          </cell>
        </row>
        <row r="48">
          <cell r="M48">
            <v>1947333.3333333333</v>
          </cell>
        </row>
        <row r="51">
          <cell r="M51">
            <v>254000</v>
          </cell>
        </row>
        <row r="52">
          <cell r="M52">
            <v>2878666.6666666665</v>
          </cell>
        </row>
        <row r="53">
          <cell r="M53">
            <v>1100666.6666666667</v>
          </cell>
        </row>
      </sheetData>
      <sheetData sheetId="41">
        <row r="11">
          <cell r="M11">
            <v>2890000</v>
          </cell>
        </row>
        <row r="12">
          <cell r="M12">
            <v>1700000</v>
          </cell>
        </row>
        <row r="13">
          <cell r="M13">
            <v>2380000</v>
          </cell>
        </row>
        <row r="14">
          <cell r="M14">
            <v>6800000</v>
          </cell>
        </row>
        <row r="15">
          <cell r="M15">
            <v>6970000</v>
          </cell>
        </row>
        <row r="16">
          <cell r="M16">
            <v>5100000</v>
          </cell>
        </row>
        <row r="19">
          <cell r="M19">
            <v>1190000</v>
          </cell>
        </row>
        <row r="23">
          <cell r="M23">
            <v>170000</v>
          </cell>
        </row>
        <row r="24">
          <cell r="M24">
            <v>340000</v>
          </cell>
        </row>
        <row r="25">
          <cell r="M25">
            <v>510000</v>
          </cell>
        </row>
        <row r="26">
          <cell r="M26">
            <v>340000</v>
          </cell>
        </row>
        <row r="27">
          <cell r="M27">
            <v>340000</v>
          </cell>
        </row>
        <row r="36">
          <cell r="M36">
            <v>1439333.3333333333</v>
          </cell>
        </row>
        <row r="37">
          <cell r="M37">
            <v>762000</v>
          </cell>
        </row>
        <row r="38">
          <cell r="M38">
            <v>1016000</v>
          </cell>
        </row>
        <row r="39">
          <cell r="M39">
            <v>2540000</v>
          </cell>
        </row>
        <row r="40">
          <cell r="M40">
            <v>1947333.3333333333</v>
          </cell>
        </row>
        <row r="41">
          <cell r="M41">
            <v>1778000</v>
          </cell>
        </row>
        <row r="42">
          <cell r="M42">
            <v>3048000</v>
          </cell>
        </row>
        <row r="50">
          <cell r="M50">
            <v>84666.66666666667</v>
          </cell>
        </row>
        <row r="51">
          <cell r="M51">
            <v>169333.33333333334</v>
          </cell>
        </row>
        <row r="52">
          <cell r="M52">
            <v>338666.6666666667</v>
          </cell>
        </row>
        <row r="53">
          <cell r="M53">
            <v>169333.33333333334</v>
          </cell>
        </row>
      </sheetData>
      <sheetData sheetId="42">
        <row r="11">
          <cell r="M11">
            <v>21250000</v>
          </cell>
        </row>
        <row r="12">
          <cell r="M12">
            <v>11560000</v>
          </cell>
        </row>
        <row r="13">
          <cell r="M13">
            <v>18020000</v>
          </cell>
        </row>
        <row r="14">
          <cell r="M14">
            <v>25330000</v>
          </cell>
        </row>
        <row r="15">
          <cell r="M15">
            <v>40290000</v>
          </cell>
        </row>
        <row r="21">
          <cell r="M21">
            <v>3060000</v>
          </cell>
        </row>
        <row r="23">
          <cell r="M23">
            <v>4930000</v>
          </cell>
        </row>
        <row r="24">
          <cell r="M24">
            <v>1360000</v>
          </cell>
        </row>
        <row r="25">
          <cell r="M25">
            <v>1020000</v>
          </cell>
        </row>
        <row r="26">
          <cell r="M26">
            <v>510000</v>
          </cell>
        </row>
        <row r="27">
          <cell r="M27">
            <v>1190000</v>
          </cell>
        </row>
        <row r="36">
          <cell r="M36">
            <v>9736666.666666666</v>
          </cell>
        </row>
        <row r="37">
          <cell r="M37">
            <v>4741333.333333333</v>
          </cell>
        </row>
        <row r="38">
          <cell r="M38">
            <v>7027333.333333333</v>
          </cell>
        </row>
        <row r="39">
          <cell r="M39">
            <v>13038666.666666666</v>
          </cell>
        </row>
        <row r="40">
          <cell r="M40">
            <v>7366000</v>
          </cell>
        </row>
        <row r="41">
          <cell r="M41">
            <v>9652000</v>
          </cell>
        </row>
        <row r="48">
          <cell r="M48">
            <v>1524000</v>
          </cell>
        </row>
        <row r="50">
          <cell r="M50">
            <v>2455333.3333333335</v>
          </cell>
        </row>
        <row r="51">
          <cell r="M51">
            <v>592666.6666666666</v>
          </cell>
        </row>
        <row r="52">
          <cell r="M52">
            <v>508000</v>
          </cell>
        </row>
        <row r="53">
          <cell r="M53">
            <v>338666.6666666667</v>
          </cell>
        </row>
      </sheetData>
      <sheetData sheetId="43">
        <row r="11">
          <cell r="M11">
            <v>18870000</v>
          </cell>
        </row>
        <row r="12">
          <cell r="M12">
            <v>11390000</v>
          </cell>
        </row>
        <row r="13">
          <cell r="M13">
            <v>14450000</v>
          </cell>
        </row>
        <row r="14">
          <cell r="M14">
            <v>20910000</v>
          </cell>
        </row>
        <row r="15">
          <cell r="M15">
            <v>33660000</v>
          </cell>
        </row>
        <row r="23">
          <cell r="M23">
            <v>5440000</v>
          </cell>
        </row>
        <row r="24">
          <cell r="M24">
            <v>850000</v>
          </cell>
        </row>
        <row r="36">
          <cell r="M36">
            <v>9059333.333333334</v>
          </cell>
        </row>
        <row r="37">
          <cell r="M37">
            <v>5080000</v>
          </cell>
        </row>
        <row r="38">
          <cell r="M38">
            <v>6858000</v>
          </cell>
        </row>
        <row r="39">
          <cell r="M39">
            <v>11091333.333333334</v>
          </cell>
        </row>
        <row r="40">
          <cell r="M40">
            <v>5757333.333333333</v>
          </cell>
        </row>
        <row r="41">
          <cell r="M41">
            <v>8636000</v>
          </cell>
        </row>
        <row r="50">
          <cell r="M50">
            <v>2709333.3333333335</v>
          </cell>
        </row>
        <row r="51">
          <cell r="M51">
            <v>423333.3333333333</v>
          </cell>
        </row>
      </sheetData>
      <sheetData sheetId="44">
        <row r="16">
          <cell r="M16">
            <v>38760000</v>
          </cell>
        </row>
        <row r="17">
          <cell r="M17">
            <v>49980000</v>
          </cell>
        </row>
        <row r="42">
          <cell r="M42">
            <v>19134666.666666668</v>
          </cell>
        </row>
        <row r="43">
          <cell r="M43">
            <v>10922000</v>
          </cell>
        </row>
        <row r="44">
          <cell r="M44">
            <v>11938000</v>
          </cell>
        </row>
      </sheetData>
      <sheetData sheetId="45">
        <row r="16">
          <cell r="M16">
            <v>34850000</v>
          </cell>
        </row>
        <row r="17">
          <cell r="M17">
            <v>49640000</v>
          </cell>
        </row>
        <row r="42">
          <cell r="M42">
            <v>17695333.333333332</v>
          </cell>
        </row>
        <row r="43">
          <cell r="M43">
            <v>11260666.666666666</v>
          </cell>
        </row>
        <row r="44">
          <cell r="M44">
            <v>12615333.333333334</v>
          </cell>
        </row>
      </sheetData>
      <sheetData sheetId="46">
        <row r="16">
          <cell r="M16">
            <v>36380000</v>
          </cell>
        </row>
        <row r="17">
          <cell r="M17">
            <v>60520000</v>
          </cell>
        </row>
        <row r="42">
          <cell r="M42">
            <v>15409333.333333334</v>
          </cell>
        </row>
        <row r="43">
          <cell r="M43">
            <v>11938000</v>
          </cell>
        </row>
        <row r="44">
          <cell r="M44">
            <v>17949333.333333332</v>
          </cell>
        </row>
      </sheetData>
      <sheetData sheetId="47">
        <row r="14">
          <cell r="M14">
            <v>2210000</v>
          </cell>
        </row>
        <row r="15">
          <cell r="M15">
            <v>7310000</v>
          </cell>
        </row>
        <row r="16">
          <cell r="M16">
            <v>49640000</v>
          </cell>
        </row>
        <row r="17">
          <cell r="M17">
            <v>75820000</v>
          </cell>
        </row>
        <row r="24">
          <cell r="M24">
            <v>170000</v>
          </cell>
        </row>
        <row r="40">
          <cell r="M40">
            <v>1270000</v>
          </cell>
        </row>
        <row r="41">
          <cell r="M41">
            <v>1862666.6666666667</v>
          </cell>
        </row>
        <row r="42">
          <cell r="M42">
            <v>22267333.333333332</v>
          </cell>
        </row>
        <row r="43">
          <cell r="M43">
            <v>14308666.666666666</v>
          </cell>
        </row>
        <row r="44">
          <cell r="M44">
            <v>22521333.333333332</v>
          </cell>
        </row>
      </sheetData>
      <sheetData sheetId="48">
        <row r="16">
          <cell r="M16">
            <v>159970000</v>
          </cell>
        </row>
        <row r="17">
          <cell r="M17">
            <v>155380000</v>
          </cell>
        </row>
        <row r="18">
          <cell r="M18">
            <v>85850000</v>
          </cell>
        </row>
        <row r="19">
          <cell r="M19">
            <v>13940000</v>
          </cell>
        </row>
        <row r="42">
          <cell r="M42">
            <v>79586666.66666667</v>
          </cell>
        </row>
        <row r="43">
          <cell r="M43">
            <v>38777333.333333336</v>
          </cell>
        </row>
        <row r="44">
          <cell r="M44">
            <v>36068000</v>
          </cell>
        </row>
        <row r="45">
          <cell r="M45">
            <v>49191333.333333336</v>
          </cell>
        </row>
      </sheetData>
      <sheetData sheetId="49">
        <row r="16">
          <cell r="M16">
            <v>122910000</v>
          </cell>
        </row>
        <row r="17">
          <cell r="M17">
            <v>111350000</v>
          </cell>
        </row>
        <row r="18">
          <cell r="M18">
            <v>80070000</v>
          </cell>
        </row>
        <row r="19">
          <cell r="M19">
            <v>20400000</v>
          </cell>
        </row>
        <row r="42">
          <cell r="M42">
            <v>57065333.333333336</v>
          </cell>
        </row>
        <row r="43">
          <cell r="M43">
            <v>23368000</v>
          </cell>
        </row>
        <row r="44">
          <cell r="M44">
            <v>30564666.666666668</v>
          </cell>
        </row>
        <row r="45">
          <cell r="M45">
            <v>48514000</v>
          </cell>
        </row>
      </sheetData>
      <sheetData sheetId="50">
        <row r="22">
          <cell r="M22">
            <v>67490000</v>
          </cell>
        </row>
        <row r="49">
          <cell r="M49">
            <v>32173333.333333332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Közoktatás"/>
      <sheetName val="Tűzoltó"/>
      <sheetName val="Kötött rendelethez"/>
      <sheetName val="3.jogcím szerinti"/>
      <sheetName val="Állami rendelethez"/>
      <sheetName val="Összesítő kerekített"/>
      <sheetName val="Összesítő"/>
      <sheetName val="Adatlap összesítő"/>
      <sheetName val="Óvodák"/>
      <sheetName val="Kodály"/>
      <sheetName val="Bartók"/>
      <sheetName val="Fiumei"/>
      <sheetName val="Belvárosi"/>
      <sheetName val="Kassai"/>
      <sheetName val="Széchenyi krt."/>
      <sheetName val="Újváros"/>
      <sheetName val="II.Rákóczi"/>
      <sheetName val="Szanda"/>
      <sheetName val="Liget út"/>
      <sheetName val="Mátyás"/>
      <sheetName val="Kőrösi"/>
      <sheetName val="Szent-györgyi"/>
      <sheetName val="Verseghy"/>
      <sheetName val="Varga"/>
      <sheetName val="Tparti"/>
      <sheetName val="Széchenyi gimi"/>
      <sheetName val="Egészségügyi"/>
      <sheetName val="Közgé"/>
      <sheetName val="Gépipari"/>
      <sheetName val="Pálfy"/>
      <sheetName val="Építészeti"/>
      <sheetName val="Keró"/>
      <sheetName val="Ruhaipari"/>
      <sheetName val="Kollégium"/>
      <sheetName val="Ped.szaksz"/>
      <sheetName val="Adatlap"/>
      <sheetName val="BIG"/>
      <sheetName val="Segéd összesen"/>
      <sheetName val="Óvodák segéd"/>
      <sheetName val="Kodály segéd"/>
      <sheetName val="Bartók segéd"/>
      <sheetName val="Fiumei segéd"/>
      <sheetName val="Belváros segéd"/>
      <sheetName val="Kassai segéd"/>
      <sheetName val="Széchenyi krt segéd"/>
      <sheetName val="Újváros segéd"/>
      <sheetName val="II.Rákóczi segéd"/>
      <sheetName val="Szanda segéd"/>
      <sheetName val="Liget út segéd"/>
      <sheetName val="Mátyás segéd"/>
      <sheetName val="Kőrösi segéd"/>
      <sheetName val="Szent-györgyi segéd"/>
      <sheetName val="Verseghy segéd"/>
      <sheetName val="Varga segéd"/>
      <sheetName val="Tparti segéd"/>
      <sheetName val="Széchenyi gimi segéd"/>
      <sheetName val="Egészségügyi segéd"/>
      <sheetName val="Közgé segéd"/>
      <sheetName val="Gépipari segéd"/>
      <sheetName val="Pálfy segéd"/>
      <sheetName val="Építészeti segéd"/>
      <sheetName val="Keró segéd"/>
      <sheetName val="Ruhaipari segéd"/>
      <sheetName val="Kollégium segéd"/>
    </sheetNames>
    <sheetDataSet>
      <sheetData sheetId="14">
        <row r="264">
          <cell r="D264">
            <v>0</v>
          </cell>
        </row>
      </sheetData>
      <sheetData sheetId="18">
        <row r="262">
          <cell r="D262">
            <v>0</v>
          </cell>
        </row>
      </sheetData>
      <sheetData sheetId="20">
        <row r="264">
          <cell r="D264">
            <v>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összesítő"/>
      <sheetName val="intézmény szerint"/>
      <sheetName val="3 jogcím szerint"/>
      <sheetName val="SZOCIÁLIS"/>
      <sheetName val="ESZI"/>
      <sheetName val="BIG"/>
      <sheetName val="Liget Otthon"/>
      <sheetName val="HSZK"/>
      <sheetName val="SEGÉD összesen"/>
      <sheetName val="KÖZOKTATÁS"/>
      <sheetName val="I.Ovi segéd"/>
      <sheetName val="I.sz. Ovi"/>
      <sheetName val="II.Óvi segéd"/>
      <sheetName val="II.sz. Ovi "/>
      <sheetName val="III.ovi segéd"/>
      <sheetName val="III.sz. Ovi"/>
      <sheetName val="IV.Ovi segéd"/>
      <sheetName val="IV.sz. Ovi"/>
      <sheetName val="Kodály segéd"/>
      <sheetName val="Kodály"/>
      <sheetName val="Bartók segéd"/>
      <sheetName val="Bartók"/>
      <sheetName val="Fiumei segéd"/>
      <sheetName val="Fiumei"/>
      <sheetName val="Belvárosi segéd"/>
      <sheetName val="Belvárosi"/>
      <sheetName val="Kassai segéd"/>
      <sheetName val="Kassai"/>
      <sheetName val="Széchenyi segéd"/>
      <sheetName val="Széchenyi krt."/>
      <sheetName val="Újvárosi segéd"/>
      <sheetName val="Újvárosi"/>
      <sheetName val="II.Rákóczi segéd"/>
      <sheetName val="II. Rákóczi"/>
      <sheetName val="Szanda segéd"/>
      <sheetName val="Szandaszőlősi"/>
      <sheetName val="Liget segéd"/>
      <sheetName val="Liget úti"/>
      <sheetName val="Mátyás segéd"/>
      <sheetName val="Mátyás"/>
      <sheetName val="Kőrősi segéd"/>
      <sheetName val="Kőrösi"/>
      <sheetName val="Szentgyörgyi segéd"/>
      <sheetName val="Szent-Györgyi"/>
      <sheetName val="Pedagógiai szak."/>
      <sheetName val="Verseghy segéd"/>
      <sheetName val="Verseghy"/>
      <sheetName val="Varga segéd"/>
      <sheetName val="Varga"/>
      <sheetName val="Tiszaparti segéd"/>
      <sheetName val="Tiszaparti"/>
      <sheetName val="Széchenyi G segéd"/>
      <sheetName val="Széchenyi"/>
      <sheetName val="Eü segéd"/>
      <sheetName val="Eü. Szki. és Alternatív Gimn."/>
      <sheetName val="Vásárhelyi segéd"/>
      <sheetName val="Vásárhelyi"/>
      <sheetName val="Gépipari segéd"/>
      <sheetName val="Gépipari"/>
      <sheetName val="Pálfy segéd"/>
      <sheetName val="Pálfy"/>
      <sheetName val="Építészeti segéd"/>
      <sheetName val="Építészeti"/>
      <sheetName val="Keró segéd"/>
      <sheetName val="Kereskedelmi"/>
      <sheetName val="Kollégium"/>
      <sheetName val="BIG 2"/>
      <sheetName val="Ruhaipari segéd"/>
      <sheetName val="Ruhaipari"/>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Fedölap"/>
      <sheetName val="Ábra_1"/>
      <sheetName val="Ábra_2"/>
      <sheetName val="Ábra_3"/>
      <sheetName val="Ábra_4"/>
      <sheetName val="Kockázat"/>
      <sheetName val="Háttéradatok"/>
      <sheetName val="Adatbevitel"/>
      <sheetName val="Elörejelzés"/>
      <sheetName val="Költségvetés"/>
      <sheetName val="Megoszlás"/>
      <sheetName val="PerCap"/>
      <sheetName val="Reálérték"/>
      <sheetName val="Szcenáriók"/>
      <sheetName val="Hitelfelvét"/>
      <sheetName val="Chart_data"/>
      <sheetName val="Info sheet"/>
      <sheetName val="Simple"/>
      <sheetName val="Double"/>
      <sheetName val="Option"/>
      <sheetName val="Year"/>
      <sheetName val="Forecast"/>
      <sheetName val="Estimate"/>
      <sheetName val="Scenarios"/>
      <sheetName val="Credit"/>
      <sheetName val="Charter"/>
      <sheetName val="Risk"/>
      <sheetName val="Risk-scen"/>
      <sheetName val="Risk-trend"/>
      <sheetName val="Risk-menu"/>
      <sheetName val="a_Core"/>
      <sheetName val="b_Menu_commands"/>
      <sheetName val="c_Simple_routines"/>
      <sheetName val="d_Double_routines"/>
      <sheetName val="e_Year_routines"/>
      <sheetName val="f_Option_routines"/>
      <sheetName val="g_Forecast_routines"/>
      <sheetName val="h_Estimate_routines"/>
      <sheetName val="i_Import_routines"/>
      <sheetName val="j_Credit_routines"/>
      <sheetName val="k_Scenario_routines"/>
      <sheetName val="l_Charter_routines"/>
      <sheetName val="m_Risk_routines"/>
      <sheetName val="n_Risk_menu"/>
      <sheetName val="Akadálymentesítési közmunkapr."/>
      <sheetName val="Út-híd szakfeladat"/>
      <sheetName val="Parkfenntartás"/>
      <sheetName val="Vízkárelhárítás"/>
      <sheetName val="Köztisztaság"/>
      <sheetName val="Temetőfenntartás"/>
      <sheetName val="Közvilágítás"/>
      <sheetName val="Állategészségügy"/>
      <sheetName val="Mezőgazdaság"/>
      <sheetName val="Közműnyilvántartás"/>
      <sheetName val="Lakásüzemeltetés"/>
      <sheetName val="Közösköltség"/>
      <sheetName val="Zöld Ház közös ktg."/>
      <sheetName val="Lakás karbantartás"/>
      <sheetName val="Lakásért. bony.díja"/>
      <sheetName val="Kezelési díj"/>
      <sheetName val="Lakás felújítás"/>
      <sheetName val="Lakás mobilitás"/>
      <sheetName val="Bérlőkijelölés"/>
      <sheetName val="Ped.szálló üzemeltetése"/>
      <sheetName val="Első lakáshoz jutók"/>
      <sheetName val="VMZK címzett"/>
      <sheetName val="Játszótéri program"/>
      <sheetName val="Region.hulladéklerakó"/>
      <sheetName val="Széchenyi park építés"/>
      <sheetName val="Színház műszaki ellátó rendszer"/>
      <sheetName val="Civil Ház"/>
      <sheetName val="Csallóköz ovi"/>
      <sheetName val="Széchenyi Gimn tornacsarnok"/>
      <sheetName val="Kodály Z ÁI"/>
      <sheetName val="Mátyás"/>
      <sheetName val="Gépipari címzett"/>
      <sheetName val="TVM 91 lakás"/>
      <sheetName val="Kerékpárút"/>
      <sheetName val="2004. évi útépítések"/>
      <sheetName val="TVM villany"/>
      <sheetName val="Repülős emlékmű"/>
      <sheetName val="Gorkij úti csapadékvíz"/>
      <sheetName val="CORA lépcső"/>
      <sheetName val="Közvilágítás bővítése"/>
      <sheetName val="közbeszerzés"/>
      <sheetName val="Védelmi tervek"/>
      <sheetName val="Csapadékvíz elvez beruh konc"/>
      <sheetName val="Ip.tech.lakóép.korsz."/>
      <sheetName val="TVM lakótelepi lakások"/>
      <sheetName val="Bozsik"/>
      <sheetName val="Logisztikai központ"/>
      <sheetName val="Kossuth tér"/>
      <sheetName val="Inkubátorház"/>
      <sheetName val="1"/>
      <sheetName val="2"/>
      <sheetName val="3"/>
      <sheetName val="4"/>
      <sheetName val="5"/>
      <sheetName val="6"/>
      <sheetName val="vis major felúj"/>
      <sheetName val="vis major kiemelt int."/>
      <sheetName val="vis major 10"/>
      <sheetName val="Városszépítési Alap"/>
      <sheetName val="Környezetvédelmi Alap"/>
      <sheetName val="ÉKHVTA"/>
    </sheetNames>
    <sheetDataSet>
      <sheetData sheetId="6">
        <row r="29">
          <cell r="C29">
            <v>1990</v>
          </cell>
          <cell r="D29">
            <v>1991</v>
          </cell>
          <cell r="E29">
            <v>1992</v>
          </cell>
          <cell r="F29">
            <v>1993</v>
          </cell>
          <cell r="G29">
            <v>1994</v>
          </cell>
          <cell r="H29">
            <v>1995</v>
          </cell>
          <cell r="I29">
            <v>1996</v>
          </cell>
          <cell r="J29">
            <v>1997</v>
          </cell>
          <cell r="K29">
            <v>1998</v>
          </cell>
          <cell r="L29">
            <v>1999</v>
          </cell>
          <cell r="M29">
            <v>2000</v>
          </cell>
          <cell r="N29">
            <v>2001</v>
          </cell>
          <cell r="O29">
            <v>2002</v>
          </cell>
          <cell r="P29">
            <v>2003</v>
          </cell>
          <cell r="Q29">
            <v>2004</v>
          </cell>
          <cell r="R29">
            <v>2005</v>
          </cell>
          <cell r="S29">
            <v>2006</v>
          </cell>
          <cell r="T29">
            <v>2007</v>
          </cell>
          <cell r="U29">
            <v>2008</v>
          </cell>
          <cell r="V29">
            <v>2009</v>
          </cell>
          <cell r="W29">
            <v>2010</v>
          </cell>
          <cell r="X29">
            <v>2011</v>
          </cell>
          <cell r="Y29">
            <v>2012</v>
          </cell>
          <cell r="Z29">
            <v>2013</v>
          </cell>
          <cell r="AA29">
            <v>2014</v>
          </cell>
          <cell r="AB29">
            <v>2015</v>
          </cell>
          <cell r="AC29">
            <v>2016</v>
          </cell>
          <cell r="AD29">
            <v>2017</v>
          </cell>
          <cell r="AE29">
            <v>2018</v>
          </cell>
          <cell r="AF29">
            <v>2019</v>
          </cell>
          <cell r="AG29">
            <v>2020</v>
          </cell>
        </row>
        <row r="30">
          <cell r="C30">
            <v>0</v>
          </cell>
          <cell r="D30">
            <v>0</v>
          </cell>
          <cell r="E30">
            <v>0</v>
          </cell>
          <cell r="F30">
            <v>14.4</v>
          </cell>
          <cell r="G30">
            <v>49.2</v>
          </cell>
          <cell r="H30">
            <v>12.2</v>
          </cell>
          <cell r="I30">
            <v>12.9</v>
          </cell>
          <cell r="J30">
            <v>13.6</v>
          </cell>
          <cell r="K30">
            <v>25.16785714420712</v>
          </cell>
          <cell r="L30">
            <v>26.16785714420712</v>
          </cell>
          <cell r="M30">
            <v>27.16785714420712</v>
          </cell>
          <cell r="N30">
            <v>28.16785714420712</v>
          </cell>
          <cell r="O30">
            <v>28.66785714420712</v>
          </cell>
          <cell r="P30">
            <v>29.16785714420712</v>
          </cell>
          <cell r="Q30">
            <v>29.66785714420712</v>
          </cell>
          <cell r="R30">
            <v>30.16785714420712</v>
          </cell>
          <cell r="S30">
            <v>30.66785714420712</v>
          </cell>
          <cell r="T30">
            <v>31.16785714420712</v>
          </cell>
          <cell r="U30">
            <v>31.66785714420712</v>
          </cell>
          <cell r="V30">
            <v>32.16785714420712</v>
          </cell>
          <cell r="W30">
            <v>32.66785714420712</v>
          </cell>
          <cell r="X30">
            <v>33.16785714420712</v>
          </cell>
          <cell r="Y30">
            <v>33.66785714420712</v>
          </cell>
          <cell r="Z30">
            <v>34.16785714420712</v>
          </cell>
          <cell r="AA30">
            <v>34.66785714420712</v>
          </cell>
          <cell r="AB30">
            <v>35.16785714420712</v>
          </cell>
          <cell r="AC30">
            <v>35.66785714420712</v>
          </cell>
          <cell r="AD30">
            <v>36.16785714420712</v>
          </cell>
          <cell r="AE30">
            <v>36.66785714420712</v>
          </cell>
          <cell r="AF30">
            <v>37.16785714420712</v>
          </cell>
          <cell r="AG30">
            <v>37.66785714420712</v>
          </cell>
        </row>
        <row r="31">
          <cell r="C31">
            <v>0</v>
          </cell>
          <cell r="D31">
            <v>0</v>
          </cell>
          <cell r="E31">
            <v>0</v>
          </cell>
          <cell r="F31">
            <v>857.916</v>
          </cell>
          <cell r="G31">
            <v>857.134</v>
          </cell>
          <cell r="H31">
            <v>959.549</v>
          </cell>
          <cell r="I31">
            <v>1134.93</v>
          </cell>
          <cell r="J31">
            <v>1148.002</v>
          </cell>
          <cell r="K31">
            <v>2095.584894</v>
          </cell>
          <cell r="L31">
            <v>3113.1045824711</v>
          </cell>
          <cell r="M31">
            <v>4309.008531778032</v>
          </cell>
          <cell r="N31">
            <v>5706.285289978403</v>
          </cell>
          <cell r="O31">
            <v>7321.192176731974</v>
          </cell>
          <cell r="P31">
            <v>9169.061282996427</v>
          </cell>
          <cell r="Q31">
            <v>11263.898680691364</v>
          </cell>
          <cell r="R31">
            <v>13617.96569216057</v>
          </cell>
          <cell r="S31">
            <v>16241.351482463746</v>
          </cell>
          <cell r="T31">
            <v>19141.547572618572</v>
          </cell>
          <cell r="U31">
            <v>22323.03597816632</v>
          </cell>
          <cell r="V31">
            <v>21139.915071323507</v>
          </cell>
          <cell r="W31">
            <v>20019.49957254336</v>
          </cell>
          <cell r="X31">
            <v>18958.46609519856</v>
          </cell>
          <cell r="Y31">
            <v>17953.667392153035</v>
          </cell>
          <cell r="Z31">
            <v>17002.123020368923</v>
          </cell>
          <cell r="AA31">
            <v>16101.010500289369</v>
          </cell>
          <cell r="AB31">
            <v>15247.65694377403</v>
          </cell>
          <cell r="AC31">
            <v>14439.531125754007</v>
          </cell>
          <cell r="AD31">
            <v>13674.235976089043</v>
          </cell>
          <cell r="AE31">
            <v>12949.501469356323</v>
          </cell>
          <cell r="AF31">
            <v>12263.177891480436</v>
          </cell>
          <cell r="AG31">
            <v>11613.229463231972</v>
          </cell>
        </row>
        <row r="32">
          <cell r="C32">
            <v>16397</v>
          </cell>
          <cell r="D32">
            <v>16397</v>
          </cell>
          <cell r="E32">
            <v>16397</v>
          </cell>
          <cell r="F32">
            <v>16397</v>
          </cell>
          <cell r="G32">
            <v>16397</v>
          </cell>
          <cell r="H32">
            <v>16397</v>
          </cell>
          <cell r="I32">
            <v>16397</v>
          </cell>
          <cell r="J32">
            <v>16397</v>
          </cell>
          <cell r="K32">
            <v>16397</v>
          </cell>
          <cell r="L32">
            <v>16397</v>
          </cell>
          <cell r="M32">
            <v>16397</v>
          </cell>
          <cell r="N32">
            <v>16397</v>
          </cell>
          <cell r="O32">
            <v>16397</v>
          </cell>
          <cell r="P32">
            <v>16396.999999997766</v>
          </cell>
          <cell r="Q32">
            <v>16396.999999997926</v>
          </cell>
          <cell r="R32">
            <v>16396.999999996395</v>
          </cell>
          <cell r="S32">
            <v>16396.999999996602</v>
          </cell>
          <cell r="T32">
            <v>16396.999999996773</v>
          </cell>
          <cell r="U32">
            <v>16396.999999996915</v>
          </cell>
          <cell r="V32">
            <v>16396.999999994994</v>
          </cell>
          <cell r="W32">
            <v>16396.99999999703</v>
          </cell>
          <cell r="X32">
            <v>16396.99999999712</v>
          </cell>
          <cell r="Y32">
            <v>16396.99999999568</v>
          </cell>
          <cell r="Z32">
            <v>16396.999999994434</v>
          </cell>
          <cell r="AA32">
            <v>16396.999999994605</v>
          </cell>
          <cell r="AB32">
            <v>16396.999999994754</v>
          </cell>
          <cell r="AC32">
            <v>16396.99999999381</v>
          </cell>
          <cell r="AD32">
            <v>16396.999999993972</v>
          </cell>
          <cell r="AE32">
            <v>16396.99999999411</v>
          </cell>
          <cell r="AF32">
            <v>16396.999999991654</v>
          </cell>
          <cell r="AG32">
            <v>16396.99999999266</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Fedölap"/>
      <sheetName val="Ábra_1"/>
      <sheetName val="Ábra_2"/>
      <sheetName val="Ábra_3"/>
      <sheetName val="Ábra_4"/>
      <sheetName val="Kockázat"/>
      <sheetName val="Háttéradatok"/>
      <sheetName val="Adatbevitel"/>
      <sheetName val="Elörejelzés"/>
      <sheetName val="Költségvetés"/>
      <sheetName val="Megoszlás"/>
      <sheetName val="PerCap"/>
      <sheetName val="Reálérték"/>
      <sheetName val="Szcenáriók"/>
      <sheetName val="Hitelfelvét"/>
      <sheetName val="Chart_data"/>
      <sheetName val="Info sheet"/>
      <sheetName val="Simple"/>
      <sheetName val="Double"/>
      <sheetName val="Option"/>
      <sheetName val="Year"/>
      <sheetName val="Forecast"/>
      <sheetName val="Estimate"/>
      <sheetName val="Scenarios"/>
      <sheetName val="Credit"/>
      <sheetName val="Charter"/>
      <sheetName val="Risk"/>
      <sheetName val="Risk-scen"/>
      <sheetName val="Risk-trend"/>
      <sheetName val="Risk-menu"/>
      <sheetName val="a_Core"/>
      <sheetName val="b_Menu_commands"/>
      <sheetName val="c_Simple_routines"/>
      <sheetName val="d_Double_routines"/>
      <sheetName val="e_Year_routines"/>
      <sheetName val="f_Option_routines"/>
      <sheetName val="g_Forecast_routines"/>
      <sheetName val="h_Estimate_routines"/>
      <sheetName val="i_Import_routines"/>
      <sheetName val="j_Credit_routines"/>
      <sheetName val="k_Scenario_routines"/>
      <sheetName val="l_Charter_routines"/>
      <sheetName val="m_Risk_routines"/>
      <sheetName val="n_Risk_menu"/>
      <sheetName val="Akadálymentesítési közmunkapr."/>
      <sheetName val="Út-híd szakfeladat"/>
      <sheetName val="Parkfenntartás"/>
      <sheetName val="Vízkárelhárítás"/>
      <sheetName val="Köztisztaság"/>
      <sheetName val="Temetőfenntartás"/>
      <sheetName val="Közvilágítás"/>
      <sheetName val="Állategészségügy"/>
      <sheetName val="Mezőgazdaság"/>
      <sheetName val="Közműnyilvántartás"/>
      <sheetName val="Lakásüzemeltetés"/>
      <sheetName val="Közösköltség"/>
      <sheetName val="Zöld Ház közös ktg."/>
      <sheetName val="Lakás karbantartás"/>
      <sheetName val="Lakásért. bony.díja"/>
      <sheetName val="Kezelési díj"/>
      <sheetName val="Lakás felújítás"/>
      <sheetName val="Lakás mobilitás"/>
      <sheetName val="Bérlőkijelölés"/>
      <sheetName val="Ped.szálló üzemeltetése"/>
      <sheetName val="Első lakáshoz jutók"/>
      <sheetName val="VMZK címzett"/>
      <sheetName val="Játszótéri program"/>
      <sheetName val="Region.hulladéklerakó"/>
      <sheetName val="Széchenyi park építés"/>
      <sheetName val="Színház műszaki ellátó rendszer"/>
      <sheetName val="Civil Ház"/>
      <sheetName val="Csallóköz ovi"/>
      <sheetName val="Széchenyi Gimn tornacsarnok"/>
      <sheetName val="Kodály Z ÁI"/>
      <sheetName val="Mátyás"/>
      <sheetName val="Gépipari címzett"/>
      <sheetName val="TVM 91 lakás"/>
      <sheetName val="Kerékpárút"/>
      <sheetName val="2004. évi útépítések"/>
      <sheetName val="TVM villany"/>
      <sheetName val="Repülős emlékmű"/>
      <sheetName val="Gorkij úti csapadékvíz"/>
      <sheetName val="CORA lépcső"/>
      <sheetName val="Közvilágítás bővítése"/>
      <sheetName val="közbeszerzés"/>
      <sheetName val="Védelmi tervek"/>
      <sheetName val="Csapadékvíz elvez beruh konc"/>
      <sheetName val="Ip.tech.lakóép.korsz."/>
      <sheetName val="TVM lakótelepi lakások"/>
      <sheetName val="Bozsik"/>
      <sheetName val="Logisztikai központ"/>
      <sheetName val="Kossuth tér"/>
      <sheetName val="Inkubátorház"/>
      <sheetName val="1"/>
      <sheetName val="2"/>
      <sheetName val="3"/>
      <sheetName val="4"/>
      <sheetName val="5"/>
      <sheetName val="6"/>
      <sheetName val="vis major felúj"/>
      <sheetName val="vis major kiemelt int."/>
      <sheetName val="vis major 10"/>
      <sheetName val="Városszépítési Alap"/>
      <sheetName val="Környezetvédelmi Alap"/>
      <sheetName val="ÉKHVTA"/>
    </sheetNames>
    <sheetDataSet>
      <sheetData sheetId="6">
        <row r="22">
          <cell r="C22">
            <v>1990</v>
          </cell>
          <cell r="D22">
            <v>1991</v>
          </cell>
          <cell r="E22">
            <v>1992</v>
          </cell>
          <cell r="F22">
            <v>1993</v>
          </cell>
          <cell r="G22">
            <v>1994</v>
          </cell>
          <cell r="H22">
            <v>1995</v>
          </cell>
          <cell r="I22">
            <v>1996</v>
          </cell>
          <cell r="J22">
            <v>1997</v>
          </cell>
          <cell r="K22">
            <v>1998</v>
          </cell>
          <cell r="L22">
            <v>1999</v>
          </cell>
          <cell r="M22">
            <v>2000</v>
          </cell>
          <cell r="N22">
            <v>2001</v>
          </cell>
          <cell r="O22">
            <v>2002</v>
          </cell>
          <cell r="P22">
            <v>2003</v>
          </cell>
          <cell r="Q22">
            <v>2004</v>
          </cell>
          <cell r="R22">
            <v>2005</v>
          </cell>
          <cell r="S22">
            <v>2006</v>
          </cell>
          <cell r="T22">
            <v>2007</v>
          </cell>
          <cell r="U22">
            <v>2008</v>
          </cell>
          <cell r="V22">
            <v>2009</v>
          </cell>
          <cell r="W22">
            <v>2010</v>
          </cell>
          <cell r="X22">
            <v>2011</v>
          </cell>
          <cell r="Y22">
            <v>2012</v>
          </cell>
          <cell r="Z22">
            <v>2013</v>
          </cell>
          <cell r="AA22">
            <v>2014</v>
          </cell>
          <cell r="AB22">
            <v>2015</v>
          </cell>
          <cell r="AC22">
            <v>2016</v>
          </cell>
          <cell r="AD22">
            <v>2017</v>
          </cell>
          <cell r="AE22">
            <v>2018</v>
          </cell>
          <cell r="AF22">
            <v>2019</v>
          </cell>
          <cell r="AG22">
            <v>2020</v>
          </cell>
        </row>
        <row r="23">
          <cell r="B23" t="str">
            <v>éves változás</v>
          </cell>
          <cell r="C23">
            <v>28.9</v>
          </cell>
          <cell r="D23">
            <v>35</v>
          </cell>
          <cell r="E23">
            <v>22.8</v>
          </cell>
          <cell r="F23">
            <v>22.5</v>
          </cell>
          <cell r="G23">
            <v>18.8</v>
          </cell>
          <cell r="H23">
            <v>28.8</v>
          </cell>
          <cell r="I23">
            <v>23.8</v>
          </cell>
          <cell r="J23">
            <v>18.3</v>
          </cell>
          <cell r="K23">
            <v>15</v>
          </cell>
          <cell r="L23">
            <v>14</v>
          </cell>
          <cell r="M23">
            <v>13</v>
          </cell>
          <cell r="N23">
            <v>12</v>
          </cell>
          <cell r="O23">
            <v>11.5</v>
          </cell>
          <cell r="P23">
            <v>11</v>
          </cell>
          <cell r="Q23">
            <v>10.5</v>
          </cell>
          <cell r="R23">
            <v>10</v>
          </cell>
          <cell r="S23">
            <v>9.5</v>
          </cell>
          <cell r="T23">
            <v>9</v>
          </cell>
          <cell r="U23">
            <v>8.5</v>
          </cell>
          <cell r="V23">
            <v>8</v>
          </cell>
          <cell r="W23">
            <v>7.5</v>
          </cell>
          <cell r="X23">
            <v>7</v>
          </cell>
          <cell r="Y23">
            <v>6.5</v>
          </cell>
          <cell r="Z23">
            <v>6</v>
          </cell>
          <cell r="AA23">
            <v>5.5</v>
          </cell>
          <cell r="AB23">
            <v>5</v>
          </cell>
          <cell r="AC23">
            <v>4.5</v>
          </cell>
          <cell r="AD23">
            <v>4</v>
          </cell>
          <cell r="AE23">
            <v>4</v>
          </cell>
          <cell r="AF23">
            <v>4</v>
          </cell>
          <cell r="AG23">
            <v>4</v>
          </cell>
        </row>
        <row r="24">
          <cell r="B24" t="str">
            <v>index</v>
          </cell>
          <cell r="C24">
            <v>1.289</v>
          </cell>
          <cell r="D24">
            <v>1.74015</v>
          </cell>
          <cell r="E24">
            <v>2.1369042</v>
          </cell>
          <cell r="F24">
            <v>2.6177076450000003</v>
          </cell>
          <cell r="G24">
            <v>3.10983668226</v>
          </cell>
          <cell r="H24">
            <v>4.00546964675088</v>
          </cell>
          <cell r="I24">
            <v>4.958771422677589</v>
          </cell>
          <cell r="J24">
            <v>5.866226593027588</v>
          </cell>
          <cell r="K24">
            <v>6.746160581981726</v>
          </cell>
          <cell r="L24">
            <v>7.690623063459168</v>
          </cell>
          <cell r="M24">
            <v>8.69040406170886</v>
          </cell>
          <cell r="N24">
            <v>9.733252549113923</v>
          </cell>
          <cell r="O24">
            <v>10.852576592262023</v>
          </cell>
          <cell r="P24">
            <v>12.046360017410848</v>
          </cell>
          <cell r="Q24">
            <v>13.311227819238987</v>
          </cell>
          <cell r="R24">
            <v>14.642350601162887</v>
          </cell>
          <cell r="S24">
            <v>16.03337390827336</v>
          </cell>
          <cell r="T24">
            <v>17.476377560017966</v>
          </cell>
          <cell r="U24">
            <v>18.96186965261949</v>
          </cell>
          <cell r="V24">
            <v>20.478819224829053</v>
          </cell>
          <cell r="W24">
            <v>22.014730666691232</v>
          </cell>
          <cell r="X24">
            <v>23.55576181335962</v>
          </cell>
          <cell r="Y24">
            <v>25.086886331227994</v>
          </cell>
          <cell r="Z24">
            <v>26.592099511101676</v>
          </cell>
          <cell r="AA24">
            <v>28.054664984212266</v>
          </cell>
          <cell r="AB24">
            <v>29.457398233422882</v>
          </cell>
          <cell r="AC24">
            <v>30.78298115392691</v>
          </cell>
          <cell r="AD24">
            <v>32.01430040008399</v>
          </cell>
          <cell r="AE24">
            <v>33.29487241608735</v>
          </cell>
          <cell r="AF24">
            <v>34.626667312730845</v>
          </cell>
          <cell r="AG24">
            <v>36.01173400524008</v>
          </cell>
        </row>
        <row r="25">
          <cell r="B25">
            <v>1998</v>
          </cell>
          <cell r="C25">
            <v>5.233638930940051</v>
          </cell>
          <cell r="D25">
            <v>3.8767695784741116</v>
          </cell>
          <cell r="E25">
            <v>3.1569784840994397</v>
          </cell>
          <cell r="F25">
            <v>2.5771252931423994</v>
          </cell>
          <cell r="G25">
            <v>2.1692973847999997</v>
          </cell>
          <cell r="H25">
            <v>1.6842370999999998</v>
          </cell>
          <cell r="I25">
            <v>1.3604499999999997</v>
          </cell>
          <cell r="J25">
            <v>1.15</v>
          </cell>
          <cell r="K25">
            <v>1</v>
          </cell>
          <cell r="L25">
            <v>0.8771929824561403</v>
          </cell>
          <cell r="M25">
            <v>0.7762769756249029</v>
          </cell>
          <cell r="N25">
            <v>0.6931044425222348</v>
          </cell>
          <cell r="O25">
            <v>0.621618334100659</v>
          </cell>
          <cell r="P25">
            <v>0.5600165172078008</v>
          </cell>
          <cell r="Q25">
            <v>0.5068022780161093</v>
          </cell>
          <cell r="R25">
            <v>0.4607293436510084</v>
          </cell>
          <cell r="S25">
            <v>0.42075739146210817</v>
          </cell>
          <cell r="T25">
            <v>0.386015955469824</v>
          </cell>
          <cell r="U25">
            <v>0.3557750741657364</v>
          </cell>
          <cell r="V25">
            <v>0.3294213649682744</v>
          </cell>
          <cell r="W25">
            <v>0.30643847904025523</v>
          </cell>
          <cell r="X25">
            <v>0.2863911019067806</v>
          </cell>
          <cell r="Y25">
            <v>0.2689118327763198</v>
          </cell>
          <cell r="Z25">
            <v>0.253690408279547</v>
          </cell>
          <cell r="AA25">
            <v>0.2404648419711346</v>
          </cell>
          <cell r="AB25">
            <v>0.22901413521060435</v>
          </cell>
          <cell r="AC25">
            <v>0.21915228249818597</v>
          </cell>
          <cell r="AD25">
            <v>0.21072334855594804</v>
          </cell>
          <cell r="AE25">
            <v>0.20261860438071927</v>
          </cell>
          <cell r="AF25">
            <v>0.19482558113530699</v>
          </cell>
          <cell r="AG25">
            <v>0.1873322895531798</v>
          </cell>
        </row>
        <row r="26">
          <cell r="C26">
            <v>96.5</v>
          </cell>
          <cell r="D26">
            <v>88.1</v>
          </cell>
          <cell r="E26">
            <v>96.9</v>
          </cell>
          <cell r="F26">
            <v>99.4</v>
          </cell>
          <cell r="G26">
            <v>102.9</v>
          </cell>
          <cell r="H26">
            <v>101.5</v>
          </cell>
          <cell r="I26">
            <v>101.3</v>
          </cell>
          <cell r="J26">
            <v>104.4</v>
          </cell>
          <cell r="K26">
            <v>105</v>
          </cell>
          <cell r="L26">
            <v>106</v>
          </cell>
          <cell r="M26">
            <v>107</v>
          </cell>
          <cell r="N26">
            <v>108</v>
          </cell>
          <cell r="O26">
            <v>108</v>
          </cell>
          <cell r="P26">
            <v>108</v>
          </cell>
          <cell r="Q26">
            <v>108</v>
          </cell>
          <cell r="R26">
            <v>108</v>
          </cell>
          <cell r="S26">
            <v>108</v>
          </cell>
          <cell r="T26">
            <v>108</v>
          </cell>
          <cell r="U26">
            <v>108</v>
          </cell>
          <cell r="V26">
            <v>108</v>
          </cell>
          <cell r="W26">
            <v>108</v>
          </cell>
          <cell r="X26">
            <v>108</v>
          </cell>
          <cell r="Y26">
            <v>108</v>
          </cell>
          <cell r="Z26">
            <v>108</v>
          </cell>
          <cell r="AA26">
            <v>108</v>
          </cell>
          <cell r="AB26">
            <v>108</v>
          </cell>
          <cell r="AC26">
            <v>108</v>
          </cell>
          <cell r="AD26">
            <v>108</v>
          </cell>
          <cell r="AE26">
            <v>108</v>
          </cell>
          <cell r="AF26">
            <v>108</v>
          </cell>
          <cell r="AG26">
            <v>108</v>
          </cell>
        </row>
        <row r="27">
          <cell r="B27" t="str">
            <v>index</v>
          </cell>
          <cell r="C27">
            <v>0.965</v>
          </cell>
          <cell r="D27">
            <v>0.8501649999999998</v>
          </cell>
          <cell r="E27">
            <v>0.823809885</v>
          </cell>
          <cell r="F27">
            <v>0.81886702569</v>
          </cell>
          <cell r="G27">
            <v>0.8426141694350101</v>
          </cell>
          <cell r="H27">
            <v>0.8552533819765352</v>
          </cell>
          <cell r="I27">
            <v>0.8663716759422301</v>
          </cell>
          <cell r="J27">
            <v>0.9044920296836882</v>
          </cell>
          <cell r="K27">
            <v>0.9497166311678727</v>
          </cell>
          <cell r="L27">
            <v>1.006699629037945</v>
          </cell>
          <cell r="M27">
            <v>1.0771686030706014</v>
          </cell>
          <cell r="N27">
            <v>1.1633420913162495</v>
          </cell>
          <cell r="O27">
            <v>1.2564094586215495</v>
          </cell>
          <cell r="P27">
            <v>1.3569222153112737</v>
          </cell>
          <cell r="Q27">
            <v>1.4654759925361756</v>
          </cell>
          <cell r="R27">
            <v>1.5827140719390698</v>
          </cell>
          <cell r="S27">
            <v>1.7093311976941954</v>
          </cell>
          <cell r="T27">
            <v>1.8460776935097312</v>
          </cell>
          <cell r="U27">
            <v>1.9937639089905097</v>
          </cell>
          <cell r="V27">
            <v>2.1532650217097506</v>
          </cell>
          <cell r="W27">
            <v>2.325526223446531</v>
          </cell>
          <cell r="X27">
            <v>2.5115683213222537</v>
          </cell>
          <cell r="Y27">
            <v>2.712493787028034</v>
          </cell>
          <cell r="Z27">
            <v>2.929493289990277</v>
          </cell>
          <cell r="AA27">
            <v>3.1638527531894995</v>
          </cell>
          <cell r="AB27">
            <v>3.4169609734446595</v>
          </cell>
          <cell r="AC27">
            <v>3.6903178513202324</v>
          </cell>
          <cell r="AD27">
            <v>3.985543279425851</v>
          </cell>
          <cell r="AE27">
            <v>4.304386741779919</v>
          </cell>
          <cell r="AF27">
            <v>4.648737681122313</v>
          </cell>
          <cell r="AG27">
            <v>5.020636695612098</v>
          </cell>
        </row>
        <row r="28">
          <cell r="B28">
            <v>1998</v>
          </cell>
          <cell r="C28">
            <v>0.9841623120910599</v>
          </cell>
          <cell r="D28">
            <v>1.1170968355176618</v>
          </cell>
          <cell r="E28">
            <v>1.1528347115765343</v>
          </cell>
          <cell r="F28">
            <v>1.1597934724110002</v>
          </cell>
          <cell r="G28">
            <v>1.127107359</v>
          </cell>
          <cell r="H28">
            <v>1.1104506</v>
          </cell>
          <cell r="I28">
            <v>1.0962</v>
          </cell>
          <cell r="J28">
            <v>1.05</v>
          </cell>
          <cell r="K28">
            <v>1</v>
          </cell>
          <cell r="L28">
            <v>0.9433962264150944</v>
          </cell>
          <cell r="M28">
            <v>0.881678716275789</v>
          </cell>
          <cell r="N28">
            <v>0.8163691817368416</v>
          </cell>
          <cell r="O28">
            <v>0.7558973904970756</v>
          </cell>
          <cell r="P28">
            <v>0.6999049912009958</v>
          </cell>
          <cell r="Q28">
            <v>0.648060177037959</v>
          </cell>
          <cell r="R28">
            <v>0.6000557194795917</v>
          </cell>
          <cell r="S28">
            <v>0.5556071476662886</v>
          </cell>
          <cell r="T28">
            <v>0.5144510626539709</v>
          </cell>
          <cell r="U28">
            <v>0.4763435765314545</v>
          </cell>
          <cell r="V28">
            <v>0.44105886715875414</v>
          </cell>
          <cell r="W28">
            <v>0.40838783996180933</v>
          </cell>
          <cell r="X28">
            <v>0.37813688885352714</v>
          </cell>
          <cell r="Y28">
            <v>0.350126748938451</v>
          </cell>
          <cell r="Z28">
            <v>0.3241914342022694</v>
          </cell>
          <cell r="AA28">
            <v>0.3001772538909902</v>
          </cell>
          <cell r="AB28">
            <v>0.2779419017509168</v>
          </cell>
          <cell r="AC28">
            <v>0.25735361273233043</v>
          </cell>
          <cell r="AD28">
            <v>0.2382903821595652</v>
          </cell>
          <cell r="AE28">
            <v>0.22063924274033814</v>
          </cell>
          <cell r="AF28">
            <v>0.20429559512994272</v>
          </cell>
          <cell r="AG28">
            <v>0.18916258808328026</v>
          </cell>
        </row>
        <row r="29">
          <cell r="C29">
            <v>1990</v>
          </cell>
          <cell r="D29">
            <v>1991</v>
          </cell>
          <cell r="E29">
            <v>1992</v>
          </cell>
          <cell r="F29">
            <v>1993</v>
          </cell>
          <cell r="G29">
            <v>1994</v>
          </cell>
          <cell r="H29">
            <v>1995</v>
          </cell>
          <cell r="I29">
            <v>1996</v>
          </cell>
          <cell r="J29">
            <v>1997</v>
          </cell>
          <cell r="K29">
            <v>1998</v>
          </cell>
          <cell r="L29">
            <v>1999</v>
          </cell>
          <cell r="M29">
            <v>2000</v>
          </cell>
          <cell r="N29">
            <v>2001</v>
          </cell>
          <cell r="O29">
            <v>2002</v>
          </cell>
          <cell r="P29">
            <v>2003</v>
          </cell>
          <cell r="Q29">
            <v>2004</v>
          </cell>
          <cell r="R29">
            <v>2005</v>
          </cell>
          <cell r="S29">
            <v>2006</v>
          </cell>
          <cell r="T29">
            <v>2007</v>
          </cell>
          <cell r="U29">
            <v>2008</v>
          </cell>
          <cell r="V29">
            <v>2009</v>
          </cell>
          <cell r="W29">
            <v>2010</v>
          </cell>
          <cell r="X29">
            <v>2011</v>
          </cell>
          <cell r="Y29">
            <v>2012</v>
          </cell>
          <cell r="Z29">
            <v>2013</v>
          </cell>
          <cell r="AA29">
            <v>2014</v>
          </cell>
          <cell r="AB29">
            <v>2015</v>
          </cell>
          <cell r="AC29">
            <v>2016</v>
          </cell>
          <cell r="AD29">
            <v>2017</v>
          </cell>
          <cell r="AE29">
            <v>2018</v>
          </cell>
          <cell r="AF29">
            <v>2019</v>
          </cell>
          <cell r="AG29">
            <v>2020</v>
          </cell>
        </row>
        <row r="30">
          <cell r="C30">
            <v>0</v>
          </cell>
          <cell r="D30">
            <v>0</v>
          </cell>
          <cell r="E30">
            <v>0</v>
          </cell>
          <cell r="F30">
            <v>14.4</v>
          </cell>
          <cell r="G30">
            <v>49.2</v>
          </cell>
          <cell r="H30">
            <v>12.2</v>
          </cell>
          <cell r="I30">
            <v>12.9</v>
          </cell>
          <cell r="J30">
            <v>13.6</v>
          </cell>
          <cell r="K30">
            <v>25.16785714420712</v>
          </cell>
          <cell r="L30">
            <v>26.16785714420712</v>
          </cell>
          <cell r="M30">
            <v>27.16785714420712</v>
          </cell>
          <cell r="N30">
            <v>28.16785714420712</v>
          </cell>
          <cell r="O30">
            <v>28.66785714420712</v>
          </cell>
          <cell r="P30">
            <v>29.16785714420712</v>
          </cell>
          <cell r="Q30">
            <v>29.66785714420712</v>
          </cell>
          <cell r="R30">
            <v>30.16785714420712</v>
          </cell>
          <cell r="S30">
            <v>30.66785714420712</v>
          </cell>
          <cell r="T30">
            <v>31.16785714420712</v>
          </cell>
          <cell r="U30">
            <v>31.66785714420712</v>
          </cell>
          <cell r="V30">
            <v>32.16785714420712</v>
          </cell>
          <cell r="W30">
            <v>32.66785714420712</v>
          </cell>
          <cell r="X30">
            <v>33.16785714420712</v>
          </cell>
          <cell r="Y30">
            <v>33.66785714420712</v>
          </cell>
          <cell r="Z30">
            <v>34.16785714420712</v>
          </cell>
          <cell r="AA30">
            <v>34.66785714420712</v>
          </cell>
          <cell r="AB30">
            <v>35.16785714420712</v>
          </cell>
          <cell r="AC30">
            <v>35.66785714420712</v>
          </cell>
          <cell r="AD30">
            <v>36.16785714420712</v>
          </cell>
          <cell r="AE30">
            <v>36.66785714420712</v>
          </cell>
          <cell r="AF30">
            <v>37.16785714420712</v>
          </cell>
          <cell r="AG30">
            <v>37.66785714420712</v>
          </cell>
        </row>
        <row r="31">
          <cell r="C31">
            <v>0</v>
          </cell>
          <cell r="D31">
            <v>0</v>
          </cell>
          <cell r="E31">
            <v>0</v>
          </cell>
          <cell r="F31">
            <v>857.916</v>
          </cell>
          <cell r="G31">
            <v>857.134</v>
          </cell>
          <cell r="H31">
            <v>959.549</v>
          </cell>
          <cell r="I31">
            <v>1134.93</v>
          </cell>
          <cell r="J31">
            <v>1148.002</v>
          </cell>
          <cell r="K31">
            <v>2095.584894</v>
          </cell>
          <cell r="L31">
            <v>3113.1045824711</v>
          </cell>
          <cell r="M31">
            <v>4309.008531778032</v>
          </cell>
          <cell r="N31">
            <v>5706.285289978403</v>
          </cell>
          <cell r="O31">
            <v>7321.192176731974</v>
          </cell>
          <cell r="P31">
            <v>9169.061282996427</v>
          </cell>
          <cell r="Q31">
            <v>11263.898680691364</v>
          </cell>
          <cell r="R31">
            <v>13617.96569216057</v>
          </cell>
          <cell r="S31">
            <v>16241.351482463746</v>
          </cell>
          <cell r="T31">
            <v>19141.547572618572</v>
          </cell>
          <cell r="U31">
            <v>22323.03597816632</v>
          </cell>
          <cell r="V31">
            <v>21139.915071323507</v>
          </cell>
          <cell r="W31">
            <v>20019.49957254336</v>
          </cell>
          <cell r="X31">
            <v>18958.46609519856</v>
          </cell>
          <cell r="Y31">
            <v>17953.667392153035</v>
          </cell>
          <cell r="Z31">
            <v>17002.123020368923</v>
          </cell>
          <cell r="AA31">
            <v>16101.010500289369</v>
          </cell>
          <cell r="AB31">
            <v>15247.65694377403</v>
          </cell>
          <cell r="AC31">
            <v>14439.531125754007</v>
          </cell>
          <cell r="AD31">
            <v>13674.235976089043</v>
          </cell>
          <cell r="AE31">
            <v>12949.501469356323</v>
          </cell>
          <cell r="AF31">
            <v>12263.177891480436</v>
          </cell>
          <cell r="AG31">
            <v>11613.229463231972</v>
          </cell>
        </row>
        <row r="32">
          <cell r="C32">
            <v>16397</v>
          </cell>
          <cell r="D32">
            <v>16397</v>
          </cell>
          <cell r="E32">
            <v>16397</v>
          </cell>
          <cell r="F32">
            <v>16397</v>
          </cell>
          <cell r="G32">
            <v>16397</v>
          </cell>
          <cell r="H32">
            <v>16397</v>
          </cell>
          <cell r="I32">
            <v>16397</v>
          </cell>
          <cell r="J32">
            <v>16397</v>
          </cell>
          <cell r="K32">
            <v>16397</v>
          </cell>
          <cell r="L32">
            <v>16397</v>
          </cell>
          <cell r="M32">
            <v>16397</v>
          </cell>
          <cell r="N32">
            <v>16397</v>
          </cell>
          <cell r="O32">
            <v>16397</v>
          </cell>
          <cell r="P32">
            <v>16396.999999997766</v>
          </cell>
          <cell r="Q32">
            <v>16396.999999997926</v>
          </cell>
          <cell r="R32">
            <v>16396.999999996395</v>
          </cell>
          <cell r="S32">
            <v>16396.999999996602</v>
          </cell>
          <cell r="T32">
            <v>16396.999999996773</v>
          </cell>
          <cell r="U32">
            <v>16396.999999996915</v>
          </cell>
          <cell r="V32">
            <v>16396.999999994994</v>
          </cell>
          <cell r="W32">
            <v>16396.99999999703</v>
          </cell>
          <cell r="X32">
            <v>16396.99999999712</v>
          </cell>
          <cell r="Y32">
            <v>16396.99999999568</v>
          </cell>
          <cell r="Z32">
            <v>16396.999999994434</v>
          </cell>
          <cell r="AA32">
            <v>16396.999999994605</v>
          </cell>
          <cell r="AB32">
            <v>16396.999999994754</v>
          </cell>
          <cell r="AC32">
            <v>16396.99999999381</v>
          </cell>
          <cell r="AD32">
            <v>16396.999999993972</v>
          </cell>
          <cell r="AE32">
            <v>16396.99999999411</v>
          </cell>
          <cell r="AF32">
            <v>16396.999999991654</v>
          </cell>
          <cell r="AG32">
            <v>16396.99999999266</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VÜ útprogram"/>
      <sheetName val="C jelű nyomtatvány (2)"/>
      <sheetName val="Reg.Hull.gazd.- ISPA"/>
      <sheetName val="Reg.Hull.gazd. - KEOP"/>
      <sheetName val="Járdaép 2008évről áthúzódó"/>
      <sheetName val="Szigligeti utca útép."/>
      <sheetName val="Játszótéri program"/>
      <sheetName val="ipari park"/>
      <sheetName val="Széchenyi-Thököly körforg."/>
      <sheetName val="Közkincskerekasztal megalakítás"/>
      <sheetName val="Belváros rehab."/>
      <sheetName val="Szanda - Festő utcák"/>
      <sheetName val="Munkácsy Óvoda"/>
      <sheetName val="ESZI"/>
      <sheetName val="Jubileum tér 5."/>
      <sheetName val="Piroskai út szélesítése"/>
      <sheetName val="Tliget infrastrukt.fejl."/>
      <sheetName val="Gépipari címzett"/>
      <sheetName val="Bimbó-Sebestény krt"/>
      <sheetName val="2008 évi útfelújítás műszell"/>
      <sheetName val="Tligeti termfürdő fejl áth"/>
      <sheetName val="ÉAOP - Buszöblök"/>
      <sheetName val="Tiszaligeti körgát"/>
      <sheetName val="Tószegi-Piroskai csp."/>
      <sheetName val="Tliget termálfürdő"/>
      <sheetName val="Kaán K út csapadékvízelvezetés"/>
      <sheetName val="Állatotthon"/>
      <sheetName val="Pozsonyi u csapvízelvezetés"/>
      <sheetName val="Járdaép.műsz.ell."/>
      <sheetName val="Táncsics útép."/>
      <sheetName val="Magyar útép."/>
      <sheetName val="Lőwy útép."/>
      <sheetName val="Bajnok útép."/>
      <sheetName val="Moha úti parkoló"/>
      <sheetName val="Vas parkoló"/>
      <sheetName val="Tőr útép."/>
      <sheetName val="Rét útép."/>
      <sheetName val="Czakó parkoló"/>
      <sheetName val="Irgalmas út felúj"/>
      <sheetName val="Széch gond közp"/>
      <sheetName val="Kaán Károlyi úti bentlakásos"/>
      <sheetName val="Tisza Főváros városrehab"/>
      <sheetName val="Szandaszőlősi decentrum"/>
      <sheetName val="Széchenyi vrész rehab"/>
      <sheetName val="Tücsök-hangya rehab"/>
      <sheetName val="Szoc.rehab."/>
      <sheetName val="Agóra"/>
      <sheetName val="Jósika"/>
      <sheetName val="Móra bölcsi"/>
      <sheetName val="Kistérségi könyvtári szolg"/>
      <sheetName val="TIOP 1.1 intell. iskola"/>
      <sheetName val="TISZK TIOP"/>
      <sheetName val="Buszöblök II."/>
      <sheetName val="kerékpárút"/>
      <sheetName val="Norvég Alap"/>
      <sheetName val="Thököly laktanya megvásárlása"/>
      <sheetName val="Borostyán műv ház."/>
      <sheetName val="PH szerv fejl"/>
      <sheetName val="ip-tt Széchenyi 2-6."/>
      <sheetName val="ip-tt József A. 25."/>
      <sheetName val="ip-tt József A. 23."/>
      <sheetName val="ip-tt Nagy I. 5-13."/>
      <sheetName val="ip-tt Baross út 60-66."/>
      <sheetName val="ip-tt Kassák út 11."/>
      <sheetName val="ip-tt Gorkíj 36."/>
      <sheetName val="ip-tt Gorkíj 34."/>
      <sheetName val="ip-tt Kulich 6."/>
      <sheetName val="ip-tt Jósika 9-13."/>
      <sheetName val="ip-tt Bajtárs 1-5."/>
      <sheetName val="ip-tt Nagy I. 2-4."/>
      <sheetName val="ip-tt Nagy I. 6-10."/>
      <sheetName val="ip-tt Szántó 22-24."/>
      <sheetName val="ip-tt Gerle 7-11."/>
      <sheetName val="ip-tt Szántó 26-30."/>
      <sheetName val="ip-tt Kassai 48-56"/>
      <sheetName val="ip-tt Ady 20."/>
      <sheetName val="ip-tt TVM ltp. 2."/>
      <sheetName val="ip-tt TVM ltp. 10."/>
      <sheetName val="ip-tt Réz 2-6."/>
      <sheetName val="ip-tt Jósika 23-27."/>
      <sheetName val="ip-tt Nagy I. 15-17."/>
      <sheetName val="ip-tt Kolozsvári 26-28."/>
      <sheetName val="Ip-tt Szántó 2-6."/>
      <sheetName val="ip-tt Gerle 13-17."/>
      <sheetName val="ip-tt Kulich 1."/>
      <sheetName val="ip-tt Vásárhelyi 1-3."/>
      <sheetName val="ip-tt Vásárhelyi 4-6."/>
      <sheetName val="ip-tt Városmajor 62-66."/>
      <sheetName val="ip-tt Városmajor 67-71"/>
      <sheetName val="ip-tt Czakó E. 5."/>
      <sheetName val="ip-tt Aranyi 20-22."/>
      <sheetName val="ip-tt Orosz 5-7."/>
      <sheetName val="Ip-tt Orosz 17-19."/>
      <sheetName val="ip-tt Hild V. út 9."/>
      <sheetName val="ip-tt Lovas 3."/>
      <sheetName val="ip-tt Karczag 5."/>
      <sheetName val="ip-tt Bálvány 1."/>
      <sheetName val="ip-tt Bálvány 3."/>
      <sheetName val="ip-tt Liget 1-5."/>
      <sheetName val="ip-tt Bajcsy 8-16."/>
      <sheetName val="ip-tt Ispán  5."/>
      <sheetName val="ip-tt Vasvári 8-12."/>
      <sheetName val="ip-tt Kulcs 2-4."/>
      <sheetName val="ip-tt Aranyi 3-11."/>
      <sheetName val="ip-tt Nagy I. 3."/>
      <sheetName val="ip-tt Kisfaludy 2-6."/>
      <sheetName val="ip-tt Ady 1."/>
      <sheetName val="ip-tt Városmajor 76."/>
      <sheetName val="ip-tt Zagyvaparti 4."/>
      <sheetName val="TEUT Áchim"/>
      <sheetName val="TEUT Jubileum tér"/>
      <sheetName val="ÉAOP-Körösi út"/>
      <sheetName val="Károly Róbert út"/>
      <sheetName val="Xavéri"/>
      <sheetName val="Arany J. út"/>
      <sheetName val="sportpályafelúj"/>
      <sheetName val="TEUT - Meder út"/>
      <sheetName val="Koszorú út"/>
      <sheetName val="Káka utca útfelúj."/>
      <sheetName val="Kolozsvári út felúj."/>
      <sheetName val="Gárdonyi út"/>
      <sheetName val="Kazinczy út járdafelúj."/>
      <sheetName val="Lovas útfelúj."/>
      <sheetName val="Zrínyi útfelúj."/>
      <sheetName val="Nyomdász útfelúj."/>
      <sheetName val="Kalász utca"/>
      <sheetName val="Győrffy utca"/>
      <sheetName val="Rák utca"/>
      <sheetName val="Liget utca"/>
      <sheetName val="Nagymező utca"/>
      <sheetName val="Toldi utca"/>
      <sheetName val="Bajnok járdafelúj."/>
      <sheetName val="Konstantin járdafelúj."/>
      <sheetName val="Baross járdafelúj."/>
      <sheetName val="Sajtó járdafelúj."/>
      <sheetName val="Hóvirág járdafelúj"/>
      <sheetName val="Tiszavirág járdafelúj"/>
      <sheetName val="ESZI felúj"/>
      <sheetName val="Szakközépisk-k ANTSZ hat."/>
      <sheetName val="Ált.isk.ANTSZ hat."/>
      <sheetName val="Bölcsödék"/>
      <sheetName val="Szakközépisk-k"/>
      <sheetName val="Ált.Isk-k"/>
      <sheetName val="Óvodák"/>
      <sheetName val="Orvosi rendelők - akadályment."/>
      <sheetName val="Aranyi S folyóka"/>
      <sheetName val="Malom úti folyóka"/>
      <sheetName val="Széchenyi övárok"/>
      <sheetName val="Áthelyezett buszpavilonok felúj"/>
      <sheetName val="Sziget út"/>
      <sheetName val="Alfa nova felúj"/>
      <sheetName val="VCSM koncessziós felúj"/>
      <sheetName val="PH felújítás"/>
      <sheetName val="Kossuth árkád oszlop"/>
      <sheetName val="Szandaszőlős Általános Iskola"/>
      <sheetName val="Fiumei Úti Ált. Isk."/>
      <sheetName val="Kőrösi Csoma S. Ált. Isk."/>
      <sheetName val="Városi Kollégium fejlesztése"/>
      <sheetName val="A könyvtári hálózat képzési sze"/>
      <sheetName val="Szolnoki Művésztelep"/>
      <sheetName val="Durst János úti fiókkönyvtár"/>
      <sheetName val="Abonyi úti fiókkönyvtár"/>
      <sheetName val="Munka1"/>
    </sheetNames>
    <sheetDataSet>
      <sheetData sheetId="3">
        <row r="19">
          <cell r="B19">
            <v>0</v>
          </cell>
        </row>
      </sheetData>
      <sheetData sheetId="52">
        <row r="41">
          <cell r="C41">
            <v>80000</v>
          </cell>
        </row>
      </sheetData>
      <sheetData sheetId="154">
        <row r="41">
          <cell r="C41">
            <v>20000</v>
          </cell>
        </row>
      </sheetData>
      <sheetData sheetId="155">
        <row r="41">
          <cell r="C41">
            <v>20000</v>
          </cell>
        </row>
      </sheetData>
      <sheetData sheetId="156">
        <row r="41">
          <cell r="C41">
            <v>20000</v>
          </cell>
        </row>
      </sheetData>
      <sheetData sheetId="158">
        <row r="41">
          <cell r="C41">
            <v>0</v>
          </cell>
        </row>
      </sheetData>
      <sheetData sheetId="159">
        <row r="41">
          <cell r="C41">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Munka1">
    <tabColor indexed="43"/>
  </sheetPr>
  <dimension ref="A1:G64"/>
  <sheetViews>
    <sheetView workbookViewId="0" topLeftCell="A4">
      <selection activeCell="D15" sqref="D15"/>
    </sheetView>
  </sheetViews>
  <sheetFormatPr defaultColWidth="9.140625" defaultRowHeight="12.75"/>
  <cols>
    <col min="1" max="1" width="57.421875" style="17" customWidth="1"/>
    <col min="2" max="2" width="14.8515625" style="17" customWidth="1"/>
    <col min="3" max="3" width="57.28125" style="17" customWidth="1"/>
    <col min="4" max="4" width="14.00390625" style="19" customWidth="1"/>
    <col min="5" max="5" width="9.140625" style="167" customWidth="1"/>
    <col min="6" max="6" width="10.140625" style="167" bestFit="1" customWidth="1"/>
    <col min="7" max="11" width="9.140625" style="167" customWidth="1"/>
    <col min="12" max="16384" width="9.140625" style="17" customWidth="1"/>
  </cols>
  <sheetData>
    <row r="1" spans="3:4" ht="15">
      <c r="C1" s="1394" t="s">
        <v>929</v>
      </c>
      <c r="D1" s="1394"/>
    </row>
    <row r="2" spans="1:4" ht="15">
      <c r="A2" s="1398" t="s">
        <v>495</v>
      </c>
      <c r="B2" s="1398"/>
      <c r="C2" s="1398"/>
      <c r="D2" s="1398"/>
    </row>
    <row r="3" spans="1:4" ht="15">
      <c r="A3" s="1398" t="s">
        <v>1604</v>
      </c>
      <c r="B3" s="1398"/>
      <c r="C3" s="1398"/>
      <c r="D3" s="1398"/>
    </row>
    <row r="4" spans="1:4" ht="15">
      <c r="A4" s="14"/>
      <c r="B4" s="14"/>
      <c r="C4" s="14"/>
      <c r="D4" s="154" t="s">
        <v>44</v>
      </c>
    </row>
    <row r="5" spans="1:4" ht="5.25" customHeight="1">
      <c r="A5" s="1399" t="s">
        <v>496</v>
      </c>
      <c r="B5" s="1395" t="s">
        <v>1598</v>
      </c>
      <c r="C5" s="1399" t="s">
        <v>497</v>
      </c>
      <c r="D5" s="1395" t="s">
        <v>1598</v>
      </c>
    </row>
    <row r="6" spans="1:4" ht="15">
      <c r="A6" s="1400"/>
      <c r="B6" s="1396"/>
      <c r="C6" s="1400"/>
      <c r="D6" s="1396"/>
    </row>
    <row r="7" spans="1:4" ht="21.75" customHeight="1">
      <c r="A7" s="1401"/>
      <c r="B7" s="1397"/>
      <c r="C7" s="1401"/>
      <c r="D7" s="1397"/>
    </row>
    <row r="8" spans="1:4" ht="17.25" customHeight="1">
      <c r="A8" s="95" t="s">
        <v>499</v>
      </c>
      <c r="B8" s="96">
        <f>B10+B12</f>
        <v>8554155</v>
      </c>
      <c r="C8" s="95" t="s">
        <v>500</v>
      </c>
      <c r="D8" s="237">
        <f>'2.sz. intézményi'!I210</f>
        <v>11149291</v>
      </c>
    </row>
    <row r="9" spans="1:4" ht="14.25" customHeight="1">
      <c r="A9" s="95"/>
      <c r="B9" s="96"/>
      <c r="C9" s="489"/>
      <c r="D9" s="157"/>
    </row>
    <row r="10" spans="1:4" ht="17.25" customHeight="1">
      <c r="A10" s="95" t="s">
        <v>501</v>
      </c>
      <c r="B10" s="96">
        <f>'2.sz. intézményi'!I180</f>
        <v>958205</v>
      </c>
      <c r="C10" s="488"/>
      <c r="D10" s="158"/>
    </row>
    <row r="11" spans="1:4" ht="15">
      <c r="A11" s="95"/>
      <c r="B11" s="498"/>
      <c r="C11" s="496"/>
      <c r="D11" s="501"/>
    </row>
    <row r="12" spans="1:4" ht="15">
      <c r="A12" s="95" t="s">
        <v>1451</v>
      </c>
      <c r="B12" s="96">
        <f>SUM(B26,B19,B13:B14,B27:B28)</f>
        <v>7595950</v>
      </c>
      <c r="C12" s="95" t="s">
        <v>503</v>
      </c>
      <c r="D12" s="96">
        <f>SUM('3.1. terv alapegys'!C269)</f>
        <v>10674947</v>
      </c>
    </row>
    <row r="13" spans="1:4" ht="15">
      <c r="A13" s="486" t="s">
        <v>225</v>
      </c>
      <c r="B13" s="499">
        <v>420000</v>
      </c>
      <c r="C13" s="489"/>
      <c r="D13" s="157"/>
    </row>
    <row r="14" spans="1:4" ht="15">
      <c r="A14" s="488" t="s">
        <v>505</v>
      </c>
      <c r="B14" s="335">
        <f>SUM(B15:B18)</f>
        <v>4376000</v>
      </c>
      <c r="C14" s="485" t="s">
        <v>652</v>
      </c>
      <c r="D14" s="158"/>
    </row>
    <row r="15" spans="1:4" ht="15">
      <c r="A15" s="488" t="s">
        <v>714</v>
      </c>
      <c r="B15" s="335">
        <v>3500000</v>
      </c>
      <c r="C15" s="892" t="s">
        <v>651</v>
      </c>
      <c r="D15" s="158">
        <f>SUM('3.1. terv alapegys'!C232)</f>
        <v>120000</v>
      </c>
    </row>
    <row r="16" spans="1:4" ht="15">
      <c r="A16" s="490" t="s">
        <v>715</v>
      </c>
      <c r="B16" s="335">
        <v>830000</v>
      </c>
      <c r="C16" s="893"/>
      <c r="D16" s="158"/>
    </row>
    <row r="17" spans="1:4" ht="15">
      <c r="A17" s="490" t="s">
        <v>984</v>
      </c>
      <c r="B17" s="335">
        <v>6000</v>
      </c>
      <c r="C17" s="892" t="s">
        <v>649</v>
      </c>
      <c r="D17" s="158">
        <f>SUM('3.1. terv alapegys'!C233)</f>
        <v>262000</v>
      </c>
    </row>
    <row r="18" spans="1:4" ht="15">
      <c r="A18" s="490" t="s">
        <v>985</v>
      </c>
      <c r="B18" s="335">
        <v>40000</v>
      </c>
      <c r="C18" s="892"/>
      <c r="D18" s="158"/>
    </row>
    <row r="19" spans="1:4" ht="15">
      <c r="A19" s="488" t="s">
        <v>226</v>
      </c>
      <c r="B19" s="335">
        <f>SUM(B20:B25)</f>
        <v>2173118</v>
      </c>
      <c r="C19" s="892" t="s">
        <v>1111</v>
      </c>
      <c r="D19" s="158">
        <f>SUM('3.1. terv alapegys'!C246)</f>
        <v>777218</v>
      </c>
    </row>
    <row r="20" spans="1:4" ht="15">
      <c r="A20" s="488" t="s">
        <v>717</v>
      </c>
      <c r="B20" s="335">
        <v>1244017</v>
      </c>
      <c r="C20" s="892"/>
      <c r="D20" s="158"/>
    </row>
    <row r="21" spans="1:4" ht="15">
      <c r="A21" s="490" t="s">
        <v>718</v>
      </c>
      <c r="B21" s="335">
        <v>419101</v>
      </c>
      <c r="C21" s="892" t="s">
        <v>1112</v>
      </c>
      <c r="D21" s="158">
        <f>SUM('3.1. terv alapegys'!C247)</f>
        <v>251290</v>
      </c>
    </row>
    <row r="22" spans="1:4" ht="15">
      <c r="A22" s="490" t="s">
        <v>719</v>
      </c>
      <c r="B22" s="335"/>
      <c r="C22" s="891"/>
      <c r="D22" s="158"/>
    </row>
    <row r="23" spans="1:4" ht="15">
      <c r="A23" s="490" t="s">
        <v>720</v>
      </c>
      <c r="B23" s="335">
        <v>510000</v>
      </c>
      <c r="C23" s="892" t="s">
        <v>1113</v>
      </c>
      <c r="D23" s="158">
        <f>'3.1. terv alapegys'!C253</f>
        <v>116600</v>
      </c>
    </row>
    <row r="24" spans="1:4" ht="15">
      <c r="A24" s="490" t="s">
        <v>382</v>
      </c>
      <c r="B24" s="335"/>
      <c r="C24" s="891"/>
      <c r="D24" s="158"/>
    </row>
    <row r="25" spans="1:6" ht="15">
      <c r="A25" s="490" t="s">
        <v>383</v>
      </c>
      <c r="B25" s="335"/>
      <c r="C25" s="892" t="s">
        <v>650</v>
      </c>
      <c r="D25" s="1023">
        <f>'3.1. terv alapegys'!C268</f>
        <v>0</v>
      </c>
      <c r="F25" s="19"/>
    </row>
    <row r="26" spans="1:4" ht="15">
      <c r="A26" s="488" t="s">
        <v>508</v>
      </c>
      <c r="B26" s="335">
        <f>SUM('1.c bevételi tábla'!C6,'1.c bevételi tábla'!C20)</f>
        <v>626832</v>
      </c>
      <c r="D26" s="158"/>
    </row>
    <row r="27" spans="1:4" ht="15">
      <c r="A27" s="488" t="s">
        <v>1084</v>
      </c>
      <c r="B27" s="335"/>
      <c r="D27" s="158"/>
    </row>
    <row r="28" spans="1:4" ht="15">
      <c r="A28" s="488" t="s">
        <v>1085</v>
      </c>
      <c r="B28" s="335"/>
      <c r="C28" s="496"/>
      <c r="D28" s="501"/>
    </row>
    <row r="29" spans="1:4" ht="15">
      <c r="A29" s="95" t="s">
        <v>511</v>
      </c>
      <c r="B29" s="96">
        <f>B30</f>
        <v>6390205</v>
      </c>
      <c r="C29" s="95" t="s">
        <v>512</v>
      </c>
      <c r="D29" s="96">
        <f>D33+D35</f>
        <v>7500</v>
      </c>
    </row>
    <row r="30" spans="1:4" ht="15">
      <c r="A30" s="486" t="s">
        <v>513</v>
      </c>
      <c r="B30" s="499">
        <f>SUM(B31:B37)</f>
        <v>6390205</v>
      </c>
      <c r="C30" s="486"/>
      <c r="D30" s="157"/>
    </row>
    <row r="31" spans="1:4" ht="15">
      <c r="A31" s="490" t="s">
        <v>514</v>
      </c>
      <c r="B31" s="335">
        <v>5502625</v>
      </c>
      <c r="C31" s="485" t="s">
        <v>515</v>
      </c>
      <c r="D31" s="158"/>
    </row>
    <row r="32" spans="1:4" ht="15">
      <c r="A32" s="490" t="s">
        <v>516</v>
      </c>
      <c r="B32" s="335"/>
      <c r="D32" s="158"/>
    </row>
    <row r="33" spans="1:4" ht="15">
      <c r="A33" s="490" t="s">
        <v>86</v>
      </c>
      <c r="B33" s="335"/>
      <c r="C33" s="1253" t="s">
        <v>517</v>
      </c>
      <c r="D33" s="158">
        <f>SUM('9. sz. Kisebbség'!C25)</f>
        <v>5000</v>
      </c>
    </row>
    <row r="34" spans="1:4" ht="15">
      <c r="A34" s="490" t="s">
        <v>518</v>
      </c>
      <c r="B34" s="335">
        <v>309100</v>
      </c>
      <c r="C34" s="490"/>
      <c r="D34" s="158"/>
    </row>
    <row r="35" spans="1:4" ht="15">
      <c r="A35" s="490" t="s">
        <v>520</v>
      </c>
      <c r="B35" s="335">
        <v>578480</v>
      </c>
      <c r="C35" s="1253" t="s">
        <v>519</v>
      </c>
      <c r="D35" s="158">
        <f>SUM('9. sz. Kisebbség'!D25)</f>
        <v>2500</v>
      </c>
    </row>
    <row r="36" spans="1:4" ht="15">
      <c r="A36" s="490" t="s">
        <v>521</v>
      </c>
      <c r="B36" s="335"/>
      <c r="C36" s="487"/>
      <c r="D36" s="158"/>
    </row>
    <row r="37" spans="1:4" ht="15">
      <c r="A37" s="1254" t="s">
        <v>534</v>
      </c>
      <c r="B37" s="568"/>
      <c r="C37" s="569"/>
      <c r="D37" s="501"/>
    </row>
    <row r="38" spans="1:4" ht="15">
      <c r="A38" s="566" t="s">
        <v>523</v>
      </c>
      <c r="B38" s="567">
        <f>B39+B41+B42</f>
        <v>639785</v>
      </c>
      <c r="C38" s="485" t="s">
        <v>524</v>
      </c>
      <c r="D38" s="158"/>
    </row>
    <row r="39" spans="1:6" ht="15">
      <c r="A39" s="486" t="s">
        <v>525</v>
      </c>
      <c r="B39" s="499">
        <f>'2.sz. intézményi'!I181+'1.c bevételi tábla'!C41+'1.c bevételi tábla'!C42+'1.c bevételi tábla'!C43</f>
        <v>251804</v>
      </c>
      <c r="C39" s="490" t="s">
        <v>526</v>
      </c>
      <c r="D39" s="158">
        <f>SUM('2.sz. intézményi'!I193+'3.1. terv alapegys'!D269+'9. sz. Kisebbség'!E28)</f>
        <v>7051559.090909091</v>
      </c>
      <c r="F39" s="19"/>
    </row>
    <row r="40" spans="1:6" ht="15">
      <c r="A40" s="488" t="s">
        <v>527</v>
      </c>
      <c r="B40" s="335">
        <f>'2.sz. intézményi'!I181</f>
        <v>1004</v>
      </c>
      <c r="C40" s="490" t="s">
        <v>528</v>
      </c>
      <c r="D40" s="158">
        <f>SUM('2.sz. intézményi'!I194+'2.sz. intézményi'!I195+'2.sz. intézményi'!I196+'3.1. terv alapegys'!E269+'9. sz. Kisebbség'!E29)</f>
        <v>2287857.909090909</v>
      </c>
      <c r="F40" s="19"/>
    </row>
    <row r="41" spans="1:6" ht="15">
      <c r="A41" s="488" t="s">
        <v>529</v>
      </c>
      <c r="B41" s="335">
        <f>'1.c bevételi tábla'!C35</f>
        <v>322981</v>
      </c>
      <c r="C41" s="490" t="s">
        <v>530</v>
      </c>
      <c r="D41" s="158">
        <f>SUM('2.sz. intézményi'!I198+'3.1. terv alapegys'!F269+'9. sz. Kisebbség'!E33)</f>
        <v>5929141</v>
      </c>
      <c r="F41" s="19"/>
    </row>
    <row r="42" spans="1:4" ht="15">
      <c r="A42" s="488" t="s">
        <v>1548</v>
      </c>
      <c r="B42" s="335">
        <f>'1.c bevételi tábla'!C45</f>
        <v>65000</v>
      </c>
      <c r="C42" s="491" t="s">
        <v>532</v>
      </c>
      <c r="D42" s="158">
        <f>'2.sz. intézményi'!I205</f>
        <v>194000</v>
      </c>
    </row>
    <row r="43" spans="1:4" ht="15">
      <c r="A43" s="95" t="s">
        <v>1549</v>
      </c>
      <c r="B43" s="96">
        <f>SUM(B44,B47,B50,B51)</f>
        <v>1771869</v>
      </c>
      <c r="C43" s="492" t="s">
        <v>1411</v>
      </c>
      <c r="D43" s="158">
        <f>'2.sz. intézményi'!I203</f>
        <v>776773</v>
      </c>
    </row>
    <row r="44" spans="1:6" ht="15">
      <c r="A44" s="486" t="s">
        <v>1550</v>
      </c>
      <c r="B44" s="499">
        <f>'2.sz. intézményi'!I183+'2.sz. intézményi'!I189+'1.c bevételi tábla'!C25</f>
        <v>680619</v>
      </c>
      <c r="C44" s="493" t="s">
        <v>531</v>
      </c>
      <c r="D44" s="158">
        <f>'2.sz. intézményi'!I204</f>
        <v>54653</v>
      </c>
      <c r="F44" s="19"/>
    </row>
    <row r="45" spans="1:6" ht="15">
      <c r="A45" s="488" t="s">
        <v>1551</v>
      </c>
      <c r="B45" s="335">
        <f>'2.sz. intézményi'!I184</f>
        <v>193874</v>
      </c>
      <c r="C45" s="490" t="s">
        <v>1552</v>
      </c>
      <c r="D45" s="158">
        <f>'2.sz. intézményi'!I208</f>
        <v>35455</v>
      </c>
      <c r="F45" s="19"/>
    </row>
    <row r="46" spans="1:7" ht="15">
      <c r="A46" s="488" t="s">
        <v>535</v>
      </c>
      <c r="B46" s="335">
        <f>'2.sz. intézményi'!I183-'2.sz. intézményi'!I184+'2.sz. intézményi'!I187</f>
        <v>3345</v>
      </c>
      <c r="C46" s="490" t="s">
        <v>1554</v>
      </c>
      <c r="D46" s="158">
        <f>SUM('2.sz. intézményi'!I249)+'3.1. terv alapegys'!H269</f>
        <v>1957635</v>
      </c>
      <c r="F46" s="19"/>
      <c r="G46" s="19"/>
    </row>
    <row r="47" spans="1:4" ht="15">
      <c r="A47" s="488" t="s">
        <v>1555</v>
      </c>
      <c r="B47" s="335">
        <f>'2.sz. intézményi'!I185+'2.sz. intézményi'!I188+'1.c bevételi tábla'!C46</f>
        <v>1091250</v>
      </c>
      <c r="C47" s="494" t="s">
        <v>533</v>
      </c>
      <c r="D47" s="158">
        <f>SUM('3.1. terv alapegys'!H269)</f>
        <v>1957635</v>
      </c>
    </row>
    <row r="48" spans="1:4" ht="15">
      <c r="A48" s="488" t="s">
        <v>1551</v>
      </c>
      <c r="B48" s="335"/>
      <c r="C48" s="490" t="s">
        <v>1556</v>
      </c>
      <c r="D48" s="158">
        <f>SUM(D49:D51)</f>
        <v>3042982</v>
      </c>
    </row>
    <row r="49" spans="1:4" ht="15">
      <c r="A49" s="488" t="s">
        <v>535</v>
      </c>
      <c r="B49" s="942">
        <f>'2.sz. intézményi'!I188+'2.sz. intézményi'!I185</f>
        <v>0</v>
      </c>
      <c r="C49" s="494" t="s">
        <v>536</v>
      </c>
      <c r="D49" s="158">
        <f>'3.1. terv alapegys'!J269</f>
        <v>1550094</v>
      </c>
    </row>
    <row r="50" spans="1:4" ht="17.25" customHeight="1">
      <c r="A50" s="488" t="s">
        <v>1673</v>
      </c>
      <c r="B50" s="335"/>
      <c r="C50" s="492" t="s">
        <v>537</v>
      </c>
      <c r="D50" s="158">
        <f>'3.1. terv alapegys'!L269</f>
        <v>398392</v>
      </c>
    </row>
    <row r="51" spans="1:6" ht="15.75" customHeight="1">
      <c r="A51" s="488" t="s">
        <v>1674</v>
      </c>
      <c r="B51" s="335"/>
      <c r="C51" s="495" t="s">
        <v>538</v>
      </c>
      <c r="D51" s="502">
        <f>SUM('3.1. terv alapegys'!K269)+'5 b folyamatban lévő '!F40</f>
        <v>1094496</v>
      </c>
      <c r="F51" s="19"/>
    </row>
    <row r="52" spans="1:6" ht="28.5" customHeight="1">
      <c r="A52" s="540" t="s">
        <v>1318</v>
      </c>
      <c r="B52" s="96">
        <f>'1.c bevételi tábla'!C69</f>
        <v>12000</v>
      </c>
      <c r="C52" s="487"/>
      <c r="D52" s="158"/>
      <c r="F52" s="19"/>
    </row>
    <row r="53" spans="1:4" ht="19.5" customHeight="1">
      <c r="A53" s="95" t="s">
        <v>435</v>
      </c>
      <c r="B53" s="96">
        <f>'1.c bevételi tábla'!C72</f>
        <v>3808907</v>
      </c>
      <c r="C53" s="487"/>
      <c r="D53" s="501"/>
    </row>
    <row r="54" spans="1:4" ht="15">
      <c r="A54" s="95" t="s">
        <v>440</v>
      </c>
      <c r="B54" s="96">
        <f>'1.c bevételi tábla'!C23</f>
        <v>280000</v>
      </c>
      <c r="C54" s="95" t="s">
        <v>1563</v>
      </c>
      <c r="D54" s="500"/>
    </row>
    <row r="55" spans="1:4" ht="15">
      <c r="A55" s="486"/>
      <c r="B55" s="499"/>
      <c r="C55" s="485"/>
      <c r="D55" s="503"/>
    </row>
    <row r="56" spans="1:4" ht="15">
      <c r="A56" s="485" t="s">
        <v>1557</v>
      </c>
      <c r="B56" s="129"/>
      <c r="C56" s="497"/>
      <c r="D56" s="158"/>
    </row>
    <row r="57" spans="1:4" ht="15">
      <c r="A57" s="488" t="s">
        <v>1558</v>
      </c>
      <c r="B57" s="335"/>
      <c r="C57" s="487"/>
      <c r="D57" s="158"/>
    </row>
    <row r="58" spans="1:4" ht="15">
      <c r="A58" s="488" t="s">
        <v>527</v>
      </c>
      <c r="B58" s="335"/>
      <c r="C58" s="488"/>
      <c r="D58" s="158"/>
    </row>
    <row r="59" spans="1:4" ht="12.75" customHeight="1">
      <c r="A59" s="488"/>
      <c r="B59" s="129"/>
      <c r="C59" s="485"/>
      <c r="D59" s="158"/>
    </row>
    <row r="60" spans="1:4" ht="19.5" customHeight="1">
      <c r="A60" s="95" t="s">
        <v>923</v>
      </c>
      <c r="B60" s="96">
        <f>SUM(B56,B53,B52,B43,B38,B29,B8,B54)</f>
        <v>21456921</v>
      </c>
      <c r="C60" s="488"/>
      <c r="D60" s="158"/>
    </row>
    <row r="61" spans="1:4" ht="18.75" customHeight="1">
      <c r="A61" s="485" t="s">
        <v>1562</v>
      </c>
      <c r="B61" s="129">
        <f>D62-B60</f>
        <v>374817</v>
      </c>
      <c r="C61" s="487"/>
      <c r="D61" s="158"/>
    </row>
    <row r="62" spans="1:4" ht="21" customHeight="1">
      <c r="A62" s="95" t="s">
        <v>1564</v>
      </c>
      <c r="B62" s="96">
        <f>SUM(B60,B61)</f>
        <v>21831738</v>
      </c>
      <c r="C62" s="95" t="s">
        <v>1564</v>
      </c>
      <c r="D62" s="237">
        <f>D29+D12+D8+D61</f>
        <v>21831738</v>
      </c>
    </row>
    <row r="63" spans="1:4" ht="15">
      <c r="A63" s="15"/>
      <c r="B63" s="15"/>
      <c r="C63" s="15"/>
      <c r="D63" s="18"/>
    </row>
    <row r="64" spans="1:4" s="19" customFormat="1" ht="15">
      <c r="A64" s="18"/>
      <c r="B64" s="18"/>
      <c r="C64" s="18"/>
      <c r="D64" s="18"/>
    </row>
    <row r="65" s="19" customFormat="1" ht="15"/>
    <row r="66" s="19" customFormat="1" ht="15"/>
    <row r="67" s="19" customFormat="1" ht="15"/>
    <row r="68" s="19" customFormat="1" ht="15"/>
    <row r="69" s="19" customFormat="1" ht="15"/>
    <row r="70" s="19" customFormat="1" ht="15"/>
    <row r="71" s="19" customFormat="1" ht="15"/>
    <row r="72" s="19" customFormat="1" ht="15"/>
    <row r="73" s="19" customFormat="1" ht="15"/>
    <row r="74" s="19" customFormat="1" ht="15"/>
    <row r="75" s="19" customFormat="1" ht="15"/>
    <row r="76" s="19" customFormat="1" ht="15"/>
    <row r="77" s="19" customFormat="1" ht="15"/>
    <row r="78" s="19" customFormat="1" ht="15"/>
    <row r="79" s="785" customFormat="1" ht="15"/>
    <row r="80" s="785" customFormat="1" ht="15"/>
    <row r="81" s="785" customFormat="1" ht="15"/>
    <row r="82" s="785" customFormat="1" ht="15"/>
    <row r="83" s="785" customFormat="1" ht="15"/>
    <row r="84" s="785" customFormat="1" ht="15"/>
    <row r="85" s="785" customFormat="1" ht="15"/>
    <row r="86" s="785" customFormat="1" ht="15"/>
    <row r="87" s="785" customFormat="1" ht="15"/>
    <row r="88" s="785" customFormat="1" ht="15"/>
    <row r="89" s="785" customFormat="1" ht="15"/>
    <row r="90" s="785" customFormat="1" ht="15"/>
    <row r="91" s="785" customFormat="1" ht="15"/>
    <row r="92" s="785" customFormat="1" ht="15"/>
    <row r="93" s="785" customFormat="1" ht="15"/>
    <row r="94" s="785" customFormat="1" ht="15"/>
    <row r="95" s="785" customFormat="1" ht="15"/>
    <row r="96" s="785" customFormat="1" ht="15"/>
    <row r="97" s="785" customFormat="1" ht="15"/>
    <row r="98" s="785" customFormat="1" ht="15"/>
    <row r="99" s="785" customFormat="1" ht="15"/>
    <row r="100" s="785" customFormat="1" ht="15"/>
    <row r="101" s="785" customFormat="1" ht="15"/>
    <row r="102" s="785" customFormat="1" ht="15"/>
    <row r="103" s="785" customFormat="1" ht="15"/>
    <row r="104" s="785" customFormat="1" ht="15"/>
    <row r="105" s="785" customFormat="1" ht="15"/>
    <row r="106" s="785" customFormat="1" ht="15"/>
    <row r="107" s="785" customFormat="1" ht="15"/>
    <row r="108" s="785" customFormat="1" ht="15"/>
    <row r="109" s="785" customFormat="1" ht="15"/>
    <row r="110" s="785" customFormat="1" ht="15"/>
    <row r="111" s="785" customFormat="1" ht="15"/>
    <row r="112" s="785" customFormat="1" ht="15"/>
    <row r="113" s="785" customFormat="1" ht="15"/>
    <row r="114" s="785" customFormat="1" ht="15"/>
    <row r="115" s="785" customFormat="1" ht="15"/>
    <row r="116" s="785" customFormat="1" ht="15"/>
    <row r="117" s="785" customFormat="1" ht="15"/>
    <row r="118" s="785" customFormat="1" ht="15"/>
    <row r="119" s="785" customFormat="1" ht="15"/>
    <row r="120" s="785" customFormat="1" ht="15"/>
    <row r="121" s="785" customFormat="1" ht="15"/>
    <row r="122" s="785" customFormat="1" ht="15"/>
    <row r="123" s="785" customFormat="1" ht="15"/>
    <row r="124" s="785" customFormat="1" ht="15"/>
    <row r="125" s="785" customFormat="1" ht="15"/>
    <row r="126" s="785" customFormat="1" ht="15"/>
    <row r="127" s="785" customFormat="1" ht="15"/>
    <row r="128" s="785" customFormat="1" ht="15"/>
    <row r="129" s="785" customFormat="1" ht="15"/>
    <row r="130" s="785" customFormat="1" ht="15"/>
    <row r="131" s="785" customFormat="1" ht="15"/>
    <row r="132" s="785" customFormat="1" ht="15"/>
    <row r="133" s="785" customFormat="1" ht="15"/>
    <row r="134" s="785" customFormat="1" ht="15"/>
    <row r="135" s="785" customFormat="1" ht="15"/>
    <row r="136" s="785" customFormat="1" ht="15"/>
    <row r="137" s="785" customFormat="1" ht="15"/>
    <row r="138" s="785" customFormat="1" ht="15"/>
    <row r="139" s="785" customFormat="1" ht="15"/>
  </sheetData>
  <mergeCells count="7">
    <mergeCell ref="C1:D1"/>
    <mergeCell ref="B5:B7"/>
    <mergeCell ref="A2:D2"/>
    <mergeCell ref="A5:A7"/>
    <mergeCell ref="D5:D7"/>
    <mergeCell ref="A3:D3"/>
    <mergeCell ref="C5:C7"/>
  </mergeCells>
  <printOptions horizontalCentered="1" verticalCentered="1"/>
  <pageMargins left="0.55" right="0.62" top="0.38" bottom="0.4724409448818898" header="0.2755905511811024" footer="0.1968503937007874"/>
  <pageSetup cellComments="asDisplayed" horizontalDpi="600" verticalDpi="600" orientation="landscape" paperSize="9" scale="92" r:id="rId1"/>
  <rowBreaks count="1" manualBreakCount="1">
    <brk id="37" max="3" man="1"/>
  </rowBreaks>
</worksheet>
</file>

<file path=xl/worksheets/sheet10.xml><?xml version="1.0" encoding="utf-8"?>
<worksheet xmlns="http://schemas.openxmlformats.org/spreadsheetml/2006/main" xmlns:r="http://schemas.openxmlformats.org/officeDocument/2006/relationships">
  <sheetPr>
    <tabColor indexed="43"/>
  </sheetPr>
  <dimension ref="A1:G32"/>
  <sheetViews>
    <sheetView workbookViewId="0" topLeftCell="A1">
      <selection activeCell="B62" sqref="B62"/>
    </sheetView>
  </sheetViews>
  <sheetFormatPr defaultColWidth="9.140625" defaultRowHeight="12.75"/>
  <cols>
    <col min="1" max="1" width="77.00390625" style="186" customWidth="1"/>
    <col min="2" max="7" width="16.28125" style="186" customWidth="1"/>
    <col min="8" max="23" width="15.421875" style="186" customWidth="1"/>
    <col min="24" max="16384" width="9.140625" style="186" customWidth="1"/>
  </cols>
  <sheetData>
    <row r="1" spans="6:7" ht="15">
      <c r="F1" s="1507" t="s">
        <v>1256</v>
      </c>
      <c r="G1" s="1507"/>
    </row>
    <row r="2" spans="1:7" ht="15">
      <c r="A2" s="1515" t="s">
        <v>1589</v>
      </c>
      <c r="B2" s="1515"/>
      <c r="C2" s="1515"/>
      <c r="D2" s="1515"/>
      <c r="E2" s="1515"/>
      <c r="F2" s="1515"/>
      <c r="G2" s="1515"/>
    </row>
    <row r="3" spans="1:7" ht="15">
      <c r="A3" s="1515" t="s">
        <v>847</v>
      </c>
      <c r="B3" s="1515"/>
      <c r="C3" s="1515"/>
      <c r="D3" s="1515"/>
      <c r="E3" s="1515"/>
      <c r="F3" s="1515"/>
      <c r="G3" s="1515"/>
    </row>
    <row r="4" spans="1:7" ht="15">
      <c r="A4" s="334"/>
      <c r="B4" s="334"/>
      <c r="C4" s="334"/>
      <c r="D4" s="334"/>
      <c r="E4" s="334"/>
      <c r="F4" s="334"/>
      <c r="G4" s="334"/>
    </row>
    <row r="5" ht="15">
      <c r="G5" s="340" t="s">
        <v>44</v>
      </c>
    </row>
    <row r="6" spans="1:7" ht="20.25" customHeight="1">
      <c r="A6" s="1519" t="s">
        <v>1360</v>
      </c>
      <c r="B6" s="1521" t="s">
        <v>1358</v>
      </c>
      <c r="C6" s="1521" t="s">
        <v>1662</v>
      </c>
      <c r="D6" s="1521"/>
      <c r="E6" s="1521" t="s">
        <v>339</v>
      </c>
      <c r="F6" s="1521" t="s">
        <v>1254</v>
      </c>
      <c r="G6" s="1509" t="s">
        <v>1359</v>
      </c>
    </row>
    <row r="7" spans="1:7" ht="42.75" customHeight="1">
      <c r="A7" s="1520"/>
      <c r="B7" s="1522"/>
      <c r="C7" s="1152" t="s">
        <v>1624</v>
      </c>
      <c r="D7" s="1152" t="s">
        <v>360</v>
      </c>
      <c r="E7" s="1522"/>
      <c r="F7" s="1522"/>
      <c r="G7" s="1510"/>
    </row>
    <row r="8" spans="1:7" s="573" customFormat="1" ht="27.75" customHeight="1">
      <c r="A8" s="575" t="s">
        <v>1255</v>
      </c>
      <c r="B8" s="576">
        <f aca="true" t="shared" si="0" ref="B8:G8">SUM(B10:B29)</f>
        <v>722135</v>
      </c>
      <c r="C8" s="576">
        <f t="shared" si="0"/>
        <v>696321</v>
      </c>
      <c r="D8" s="576">
        <f t="shared" si="0"/>
        <v>25814</v>
      </c>
      <c r="E8" s="576">
        <f t="shared" si="0"/>
        <v>326923</v>
      </c>
      <c r="F8" s="576">
        <f t="shared" si="0"/>
        <v>25814</v>
      </c>
      <c r="G8" s="577">
        <f t="shared" si="0"/>
        <v>130793</v>
      </c>
    </row>
    <row r="9" spans="1:7" ht="28.5" customHeight="1">
      <c r="A9" s="1516" t="s">
        <v>1662</v>
      </c>
      <c r="B9" s="1517"/>
      <c r="C9" s="1517"/>
      <c r="D9" s="1517"/>
      <c r="E9" s="1517"/>
      <c r="F9" s="1517"/>
      <c r="G9" s="1518"/>
    </row>
    <row r="10" spans="1:7" ht="30">
      <c r="A10" s="1095" t="s">
        <v>1608</v>
      </c>
      <c r="B10" s="193">
        <f>SUM(C10:D10)</f>
        <v>180888</v>
      </c>
      <c r="C10" s="193">
        <v>169813</v>
      </c>
      <c r="D10" s="193">
        <v>11075</v>
      </c>
      <c r="E10" s="193">
        <v>77149</v>
      </c>
      <c r="F10" s="193">
        <f>D10</f>
        <v>11075</v>
      </c>
      <c r="G10" s="97">
        <v>32788</v>
      </c>
    </row>
    <row r="11" spans="1:7" ht="30">
      <c r="A11" s="1095" t="s">
        <v>1590</v>
      </c>
      <c r="B11" s="193">
        <f aca="true" t="shared" si="1" ref="B11:B29">SUM(C11:D11)</f>
        <v>31480</v>
      </c>
      <c r="C11" s="193">
        <v>30562</v>
      </c>
      <c r="D11" s="193">
        <v>918</v>
      </c>
      <c r="E11" s="193">
        <v>13640</v>
      </c>
      <c r="F11" s="193">
        <f aca="true" t="shared" si="2" ref="F11:F29">D11</f>
        <v>918</v>
      </c>
      <c r="G11" s="97">
        <v>6231</v>
      </c>
    </row>
    <row r="12" spans="1:7" ht="22.5" customHeight="1">
      <c r="A12" s="1096" t="s">
        <v>928</v>
      </c>
      <c r="B12" s="193">
        <f t="shared" si="1"/>
        <v>0</v>
      </c>
      <c r="C12" s="193">
        <v>0</v>
      </c>
      <c r="D12" s="193"/>
      <c r="E12" s="193"/>
      <c r="F12" s="193">
        <f t="shared" si="2"/>
        <v>0</v>
      </c>
      <c r="G12" s="97"/>
    </row>
    <row r="13" spans="1:7" ht="22.5" customHeight="1">
      <c r="A13" s="1097" t="s">
        <v>357</v>
      </c>
      <c r="B13" s="193">
        <f t="shared" si="1"/>
        <v>32252</v>
      </c>
      <c r="C13" s="193">
        <v>30699</v>
      </c>
      <c r="D13" s="193">
        <v>1553</v>
      </c>
      <c r="E13" s="193">
        <v>13948</v>
      </c>
      <c r="F13" s="193">
        <f t="shared" si="2"/>
        <v>1553</v>
      </c>
      <c r="G13" s="97">
        <v>6013</v>
      </c>
    </row>
    <row r="14" spans="1:7" ht="22.5" customHeight="1">
      <c r="A14" s="1098" t="s">
        <v>1668</v>
      </c>
      <c r="B14" s="193">
        <f t="shared" si="1"/>
        <v>27042</v>
      </c>
      <c r="C14" s="193">
        <v>26175</v>
      </c>
      <c r="D14" s="193">
        <v>867</v>
      </c>
      <c r="E14" s="193">
        <v>13853</v>
      </c>
      <c r="F14" s="193">
        <f t="shared" si="2"/>
        <v>867</v>
      </c>
      <c r="G14" s="97">
        <v>3165</v>
      </c>
    </row>
    <row r="15" spans="1:7" ht="22.5" customHeight="1">
      <c r="A15" s="1098" t="s">
        <v>1669</v>
      </c>
      <c r="B15" s="193">
        <f t="shared" si="1"/>
        <v>29720</v>
      </c>
      <c r="C15" s="193">
        <v>28573</v>
      </c>
      <c r="D15" s="193">
        <v>1147</v>
      </c>
      <c r="E15" s="193">
        <v>14566</v>
      </c>
      <c r="F15" s="193">
        <f t="shared" si="2"/>
        <v>1147</v>
      </c>
      <c r="G15" s="97">
        <v>4028</v>
      </c>
    </row>
    <row r="16" spans="1:7" ht="30">
      <c r="A16" s="1096" t="s">
        <v>1818</v>
      </c>
      <c r="B16" s="193">
        <f t="shared" si="1"/>
        <v>21777</v>
      </c>
      <c r="C16" s="193">
        <v>21284</v>
      </c>
      <c r="D16" s="193">
        <v>493</v>
      </c>
      <c r="E16" s="193">
        <v>9213</v>
      </c>
      <c r="F16" s="193">
        <f t="shared" si="2"/>
        <v>493</v>
      </c>
      <c r="G16" s="97">
        <v>4625</v>
      </c>
    </row>
    <row r="17" spans="1:7" ht="22.5" customHeight="1">
      <c r="A17" s="1098" t="s">
        <v>1670</v>
      </c>
      <c r="B17" s="193">
        <f t="shared" si="1"/>
        <v>17280</v>
      </c>
      <c r="C17" s="193">
        <v>16573</v>
      </c>
      <c r="D17" s="193">
        <v>707</v>
      </c>
      <c r="E17" s="193">
        <v>1768</v>
      </c>
      <c r="F17" s="193">
        <f t="shared" si="2"/>
        <v>707</v>
      </c>
      <c r="G17" s="97">
        <v>9020</v>
      </c>
    </row>
    <row r="18" spans="1:7" ht="22.5" customHeight="1">
      <c r="A18" s="1098" t="s">
        <v>1819</v>
      </c>
      <c r="B18" s="193">
        <f t="shared" si="1"/>
        <v>24876</v>
      </c>
      <c r="C18" s="193">
        <v>23671</v>
      </c>
      <c r="D18" s="193">
        <v>1205</v>
      </c>
      <c r="E18" s="193">
        <v>12324</v>
      </c>
      <c r="F18" s="193">
        <f t="shared" si="2"/>
        <v>1205</v>
      </c>
      <c r="G18" s="97">
        <v>3067</v>
      </c>
    </row>
    <row r="19" spans="1:7" ht="30">
      <c r="A19" s="1095" t="s">
        <v>87</v>
      </c>
      <c r="B19" s="193">
        <f t="shared" si="1"/>
        <v>43428</v>
      </c>
      <c r="C19" s="193">
        <v>42742</v>
      </c>
      <c r="D19" s="193">
        <v>686</v>
      </c>
      <c r="E19" s="193">
        <v>20320</v>
      </c>
      <c r="F19" s="193">
        <f t="shared" si="2"/>
        <v>686</v>
      </c>
      <c r="G19" s="97">
        <v>7468</v>
      </c>
    </row>
    <row r="20" spans="1:7" ht="30">
      <c r="A20" s="1095" t="s">
        <v>359</v>
      </c>
      <c r="B20" s="193">
        <f t="shared" si="1"/>
        <v>11170</v>
      </c>
      <c r="C20" s="193">
        <v>9420</v>
      </c>
      <c r="D20" s="193">
        <v>1750</v>
      </c>
      <c r="E20" s="193">
        <v>1926</v>
      </c>
      <c r="F20" s="193">
        <f t="shared" si="2"/>
        <v>1750</v>
      </c>
      <c r="G20" s="97">
        <v>4203</v>
      </c>
    </row>
    <row r="21" spans="1:7" ht="30">
      <c r="A21" s="1095" t="s">
        <v>88</v>
      </c>
      <c r="B21" s="193">
        <f t="shared" si="1"/>
        <v>60573</v>
      </c>
      <c r="C21" s="193">
        <v>59436</v>
      </c>
      <c r="D21" s="193">
        <v>1137</v>
      </c>
      <c r="E21" s="193">
        <v>22058</v>
      </c>
      <c r="F21" s="193">
        <f t="shared" si="2"/>
        <v>1137</v>
      </c>
      <c r="G21" s="97">
        <v>16602</v>
      </c>
    </row>
    <row r="22" spans="1:7" ht="22.5" customHeight="1">
      <c r="A22" s="1098" t="s">
        <v>347</v>
      </c>
      <c r="B22" s="193">
        <f t="shared" si="1"/>
        <v>46792</v>
      </c>
      <c r="C22" s="193">
        <v>45742</v>
      </c>
      <c r="D22" s="193">
        <v>1050</v>
      </c>
      <c r="E22" s="193">
        <v>20201</v>
      </c>
      <c r="F22" s="193">
        <f t="shared" si="2"/>
        <v>1050</v>
      </c>
      <c r="G22" s="97">
        <v>9557</v>
      </c>
    </row>
    <row r="23" spans="1:7" ht="22.5" customHeight="1">
      <c r="A23" s="1098" t="s">
        <v>384</v>
      </c>
      <c r="B23" s="193">
        <f t="shared" si="1"/>
        <v>19720</v>
      </c>
      <c r="C23" s="193">
        <v>18760</v>
      </c>
      <c r="D23" s="193">
        <v>960</v>
      </c>
      <c r="E23" s="193">
        <v>10452</v>
      </c>
      <c r="F23" s="193">
        <f t="shared" si="2"/>
        <v>960</v>
      </c>
      <c r="G23" s="97">
        <v>1742</v>
      </c>
    </row>
    <row r="24" spans="1:7" ht="22.5" customHeight="1">
      <c r="A24" s="1098" t="s">
        <v>385</v>
      </c>
      <c r="B24" s="193">
        <f t="shared" si="1"/>
        <v>11718</v>
      </c>
      <c r="C24" s="193">
        <v>11718</v>
      </c>
      <c r="D24" s="193">
        <v>0</v>
      </c>
      <c r="E24" s="193">
        <v>6652</v>
      </c>
      <c r="F24" s="193">
        <f t="shared" si="2"/>
        <v>0</v>
      </c>
      <c r="G24" s="97">
        <v>965</v>
      </c>
    </row>
    <row r="25" spans="1:7" ht="22.5" customHeight="1">
      <c r="A25" s="1095" t="s">
        <v>55</v>
      </c>
      <c r="B25" s="193">
        <f t="shared" si="1"/>
        <v>15681</v>
      </c>
      <c r="C25" s="193">
        <v>14911</v>
      </c>
      <c r="D25" s="193">
        <v>770</v>
      </c>
      <c r="E25" s="193">
        <v>12770</v>
      </c>
      <c r="F25" s="193">
        <f t="shared" si="2"/>
        <v>770</v>
      </c>
      <c r="G25" s="97">
        <v>2141</v>
      </c>
    </row>
    <row r="26" spans="1:7" ht="22.5" customHeight="1">
      <c r="A26" s="1095" t="s">
        <v>987</v>
      </c>
      <c r="B26" s="193">
        <f t="shared" si="1"/>
        <v>16363</v>
      </c>
      <c r="C26" s="193">
        <v>16363</v>
      </c>
      <c r="D26" s="193"/>
      <c r="E26" s="193">
        <v>9028</v>
      </c>
      <c r="F26" s="193">
        <f t="shared" si="2"/>
        <v>0</v>
      </c>
      <c r="G26" s="97">
        <v>1609</v>
      </c>
    </row>
    <row r="27" spans="1:7" ht="22.5" customHeight="1">
      <c r="A27" s="1099" t="s">
        <v>1610</v>
      </c>
      <c r="B27" s="193">
        <f t="shared" si="1"/>
        <v>27380</v>
      </c>
      <c r="C27" s="193">
        <v>27380</v>
      </c>
      <c r="D27" s="193"/>
      <c r="E27" s="193">
        <v>14646</v>
      </c>
      <c r="F27" s="193">
        <f t="shared" si="2"/>
        <v>0</v>
      </c>
      <c r="G27" s="97">
        <v>3151</v>
      </c>
    </row>
    <row r="28" spans="1:7" ht="22.5" customHeight="1">
      <c r="A28" s="1099" t="s">
        <v>1611</v>
      </c>
      <c r="B28" s="193">
        <f t="shared" si="1"/>
        <v>17496</v>
      </c>
      <c r="C28" s="193">
        <v>16000</v>
      </c>
      <c r="D28" s="193">
        <v>1496</v>
      </c>
      <c r="E28" s="193">
        <v>8547</v>
      </c>
      <c r="F28" s="193">
        <f t="shared" si="2"/>
        <v>1496</v>
      </c>
      <c r="G28" s="97">
        <v>1853</v>
      </c>
    </row>
    <row r="29" spans="1:7" ht="22.5" customHeight="1">
      <c r="A29" s="1100" t="s">
        <v>386</v>
      </c>
      <c r="B29" s="521">
        <f t="shared" si="1"/>
        <v>86499</v>
      </c>
      <c r="C29" s="521">
        <v>86499</v>
      </c>
      <c r="D29" s="521"/>
      <c r="E29" s="521">
        <v>43862</v>
      </c>
      <c r="F29" s="521">
        <f t="shared" si="2"/>
        <v>0</v>
      </c>
      <c r="G29" s="574">
        <v>12565</v>
      </c>
    </row>
    <row r="31" ht="15">
      <c r="F31" s="340"/>
    </row>
    <row r="32" ht="15">
      <c r="F32" s="340"/>
    </row>
  </sheetData>
  <mergeCells count="10">
    <mergeCell ref="A3:G3"/>
    <mergeCell ref="A9:G9"/>
    <mergeCell ref="F1:G1"/>
    <mergeCell ref="G6:G7"/>
    <mergeCell ref="A2:G2"/>
    <mergeCell ref="A6:A7"/>
    <mergeCell ref="B6:B7"/>
    <mergeCell ref="C6:D6"/>
    <mergeCell ref="E6:E7"/>
    <mergeCell ref="F6:F7"/>
  </mergeCells>
  <printOptions horizontalCentered="1"/>
  <pageMargins left="0.2362204724409449" right="0.2362204724409449" top="0.6" bottom="0.29" header="0.19" footer="0.21"/>
  <pageSetup horizontalDpi="600" verticalDpi="600" orientation="landscape" paperSize="9" scale="76" r:id="rId1"/>
</worksheet>
</file>

<file path=xl/worksheets/sheet11.xml><?xml version="1.0" encoding="utf-8"?>
<worksheet xmlns="http://schemas.openxmlformats.org/spreadsheetml/2006/main" xmlns:r="http://schemas.openxmlformats.org/officeDocument/2006/relationships">
  <sheetPr codeName="Munka10">
    <tabColor indexed="43"/>
  </sheetPr>
  <dimension ref="A1:L396"/>
  <sheetViews>
    <sheetView workbookViewId="0" topLeftCell="A1">
      <selection activeCell="B1" sqref="B1"/>
    </sheetView>
  </sheetViews>
  <sheetFormatPr defaultColWidth="9.140625" defaultRowHeight="12.75"/>
  <cols>
    <col min="1" max="1" width="8.57421875" style="802" customWidth="1"/>
    <col min="2" max="2" width="63.7109375" style="715" customWidth="1"/>
    <col min="3" max="3" width="12.140625" style="715" customWidth="1"/>
    <col min="4" max="12" width="11.421875" style="715" customWidth="1"/>
    <col min="13" max="16384" width="9.140625" style="715" customWidth="1"/>
  </cols>
  <sheetData>
    <row r="1" spans="11:12" ht="15">
      <c r="K1" s="1523" t="s">
        <v>48</v>
      </c>
      <c r="L1" s="1523"/>
    </row>
    <row r="2" spans="11:12" ht="15">
      <c r="K2" s="1255"/>
      <c r="L2" s="1255"/>
    </row>
    <row r="3" spans="1:12" ht="15">
      <c r="A3" s="1528" t="s">
        <v>1480</v>
      </c>
      <c r="B3" s="1528"/>
      <c r="C3" s="1528"/>
      <c r="D3" s="1528"/>
      <c r="E3" s="1528"/>
      <c r="F3" s="1528"/>
      <c r="G3" s="1528"/>
      <c r="H3" s="1528"/>
      <c r="I3" s="1528"/>
      <c r="J3" s="1528"/>
      <c r="K3" s="1528"/>
      <c r="L3" s="1528"/>
    </row>
    <row r="4" spans="1:12" ht="15">
      <c r="A4" s="1528" t="s">
        <v>506</v>
      </c>
      <c r="B4" s="1528"/>
      <c r="C4" s="1528"/>
      <c r="D4" s="1528"/>
      <c r="E4" s="1528"/>
      <c r="F4" s="1528"/>
      <c r="G4" s="1528"/>
      <c r="H4" s="1528"/>
      <c r="I4" s="1528"/>
      <c r="J4" s="1528"/>
      <c r="K4" s="1528"/>
      <c r="L4" s="1528"/>
    </row>
    <row r="6" spans="11:12" ht="15">
      <c r="K6" s="182"/>
      <c r="L6" s="183" t="s">
        <v>44</v>
      </c>
    </row>
    <row r="7" spans="1:12" ht="15">
      <c r="A7" s="1529" t="s">
        <v>656</v>
      </c>
      <c r="B7" s="1532" t="s">
        <v>1481</v>
      </c>
      <c r="C7" s="1535" t="s">
        <v>1598</v>
      </c>
      <c r="D7" s="1538" t="s">
        <v>377</v>
      </c>
      <c r="E7" s="1538"/>
      <c r="F7" s="1538"/>
      <c r="G7" s="1538"/>
      <c r="H7" s="1538"/>
      <c r="I7" s="1538"/>
      <c r="J7" s="1538"/>
      <c r="K7" s="1538"/>
      <c r="L7" s="1539"/>
    </row>
    <row r="8" spans="1:12" ht="18.75" customHeight="1">
      <c r="A8" s="1530"/>
      <c r="B8" s="1533"/>
      <c r="C8" s="1536"/>
      <c r="D8" s="1526" t="s">
        <v>526</v>
      </c>
      <c r="E8" s="1526" t="s">
        <v>378</v>
      </c>
      <c r="F8" s="1526" t="s">
        <v>945</v>
      </c>
      <c r="G8" s="541" t="s">
        <v>1662</v>
      </c>
      <c r="H8" s="1526" t="s">
        <v>379</v>
      </c>
      <c r="I8" s="1526" t="s">
        <v>1556</v>
      </c>
      <c r="J8" s="1540" t="s">
        <v>919</v>
      </c>
      <c r="K8" s="1540"/>
      <c r="L8" s="1541"/>
    </row>
    <row r="9" spans="1:12" ht="22.5" customHeight="1">
      <c r="A9" s="1530"/>
      <c r="B9" s="1533"/>
      <c r="C9" s="1536"/>
      <c r="D9" s="1526"/>
      <c r="E9" s="1526"/>
      <c r="F9" s="1526"/>
      <c r="G9" s="1542" t="s">
        <v>910</v>
      </c>
      <c r="H9" s="1526"/>
      <c r="I9" s="1526"/>
      <c r="J9" s="1526" t="s">
        <v>380</v>
      </c>
      <c r="K9" s="1526" t="s">
        <v>381</v>
      </c>
      <c r="L9" s="1524" t="s">
        <v>356</v>
      </c>
    </row>
    <row r="10" spans="1:12" ht="18" customHeight="1">
      <c r="A10" s="1531"/>
      <c r="B10" s="1534"/>
      <c r="C10" s="1537"/>
      <c r="D10" s="1527"/>
      <c r="E10" s="1527"/>
      <c r="F10" s="1527"/>
      <c r="G10" s="1543"/>
      <c r="H10" s="1527"/>
      <c r="I10" s="1527"/>
      <c r="J10" s="1527"/>
      <c r="K10" s="1527"/>
      <c r="L10" s="1525"/>
    </row>
    <row r="11" spans="1:12" ht="15">
      <c r="A11" s="803">
        <v>1</v>
      </c>
      <c r="B11" s="130" t="s">
        <v>1269</v>
      </c>
      <c r="C11" s="131">
        <f>SUM(C27,C12,C29,C28)</f>
        <v>950742</v>
      </c>
      <c r="D11" s="132"/>
      <c r="E11" s="132"/>
      <c r="F11" s="131">
        <f>SUM(C11)</f>
        <v>950742</v>
      </c>
      <c r="G11" s="131"/>
      <c r="H11" s="132"/>
      <c r="I11" s="132"/>
      <c r="J11" s="132"/>
      <c r="K11" s="132"/>
      <c r="L11" s="133"/>
    </row>
    <row r="12" spans="1:12" ht="15">
      <c r="A12" s="801" t="s">
        <v>105</v>
      </c>
      <c r="B12" s="716" t="s">
        <v>1270</v>
      </c>
      <c r="C12" s="817">
        <f>SUM(C13:C26)</f>
        <v>416673</v>
      </c>
      <c r="D12" s="188"/>
      <c r="E12" s="188"/>
      <c r="F12" s="189">
        <f>SUM(C12)</f>
        <v>416673</v>
      </c>
      <c r="G12" s="189"/>
      <c r="H12" s="188"/>
      <c r="I12" s="188"/>
      <c r="J12" s="188"/>
      <c r="K12" s="188"/>
      <c r="L12" s="190"/>
    </row>
    <row r="13" spans="1:12" ht="15">
      <c r="A13" s="851" t="s">
        <v>1176</v>
      </c>
      <c r="B13" s="966" t="s">
        <v>76</v>
      </c>
      <c r="C13" s="717">
        <f>'5.a melléklet'!I9</f>
        <v>4323</v>
      </c>
      <c r="D13" s="137"/>
      <c r="E13" s="137"/>
      <c r="F13" s="135">
        <f aca="true" t="shared" si="0" ref="F13:F31">SUM(C13)</f>
        <v>4323</v>
      </c>
      <c r="G13" s="135"/>
      <c r="H13" s="137"/>
      <c r="I13" s="137"/>
      <c r="J13" s="137"/>
      <c r="K13" s="137"/>
      <c r="L13" s="138"/>
    </row>
    <row r="14" spans="1:12" ht="15">
      <c r="A14" s="851" t="s">
        <v>1177</v>
      </c>
      <c r="B14" s="967" t="s">
        <v>77</v>
      </c>
      <c r="C14" s="717">
        <f>'5.a melléklet'!I10</f>
        <v>9086</v>
      </c>
      <c r="D14" s="137"/>
      <c r="E14" s="137"/>
      <c r="F14" s="135">
        <f t="shared" si="0"/>
        <v>9086</v>
      </c>
      <c r="G14" s="135"/>
      <c r="H14" s="137"/>
      <c r="I14" s="137"/>
      <c r="J14" s="137"/>
      <c r="K14" s="137"/>
      <c r="L14" s="138"/>
    </row>
    <row r="15" spans="1:12" ht="15">
      <c r="A15" s="851" t="s">
        <v>1178</v>
      </c>
      <c r="B15" s="966" t="s">
        <v>1211</v>
      </c>
      <c r="C15" s="717">
        <f>'5.a melléklet'!I11</f>
        <v>27454</v>
      </c>
      <c r="D15" s="137"/>
      <c r="E15" s="137"/>
      <c r="F15" s="135">
        <f t="shared" si="0"/>
        <v>27454</v>
      </c>
      <c r="G15" s="135"/>
      <c r="H15" s="137"/>
      <c r="I15" s="137"/>
      <c r="J15" s="137"/>
      <c r="K15" s="137"/>
      <c r="L15" s="138"/>
    </row>
    <row r="16" spans="1:12" ht="15">
      <c r="A16" s="851" t="s">
        <v>1179</v>
      </c>
      <c r="B16" s="966" t="s">
        <v>78</v>
      </c>
      <c r="C16" s="717">
        <f>'5.a melléklet'!I12</f>
        <v>23326</v>
      </c>
      <c r="D16" s="137"/>
      <c r="E16" s="137"/>
      <c r="F16" s="135">
        <f t="shared" si="0"/>
        <v>23326</v>
      </c>
      <c r="G16" s="135"/>
      <c r="H16" s="137"/>
      <c r="I16" s="137"/>
      <c r="J16" s="137"/>
      <c r="K16" s="137"/>
      <c r="L16" s="138"/>
    </row>
    <row r="17" spans="1:12" ht="15">
      <c r="A17" s="851" t="s">
        <v>1180</v>
      </c>
      <c r="B17" s="966" t="s">
        <v>79</v>
      </c>
      <c r="C17" s="717">
        <f>'5.a melléklet'!I13</f>
        <v>19164</v>
      </c>
      <c r="D17" s="137"/>
      <c r="E17" s="137"/>
      <c r="F17" s="135">
        <f t="shared" si="0"/>
        <v>19164</v>
      </c>
      <c r="G17" s="135"/>
      <c r="H17" s="137"/>
      <c r="I17" s="137"/>
      <c r="J17" s="137"/>
      <c r="K17" s="137"/>
      <c r="L17" s="138"/>
    </row>
    <row r="18" spans="1:12" ht="15">
      <c r="A18" s="851" t="s">
        <v>1181</v>
      </c>
      <c r="B18" s="966" t="s">
        <v>80</v>
      </c>
      <c r="C18" s="717">
        <f>'5.a melléklet'!I14</f>
        <v>18446</v>
      </c>
      <c r="D18" s="137"/>
      <c r="E18" s="137"/>
      <c r="F18" s="135">
        <f t="shared" si="0"/>
        <v>18446</v>
      </c>
      <c r="G18" s="135"/>
      <c r="H18" s="137"/>
      <c r="I18" s="137"/>
      <c r="J18" s="137"/>
      <c r="K18" s="137"/>
      <c r="L18" s="138"/>
    </row>
    <row r="19" spans="1:12" ht="15">
      <c r="A19" s="851" t="s">
        <v>1182</v>
      </c>
      <c r="B19" s="966" t="s">
        <v>81</v>
      </c>
      <c r="C19" s="717">
        <f>'5.a melléklet'!I15</f>
        <v>14644</v>
      </c>
      <c r="D19" s="137"/>
      <c r="E19" s="137"/>
      <c r="F19" s="135">
        <f t="shared" si="0"/>
        <v>14644</v>
      </c>
      <c r="G19" s="135"/>
      <c r="H19" s="137"/>
      <c r="I19" s="137"/>
      <c r="J19" s="137"/>
      <c r="K19" s="137"/>
      <c r="L19" s="138"/>
    </row>
    <row r="20" spans="1:12" ht="15">
      <c r="A20" s="851" t="s">
        <v>1183</v>
      </c>
      <c r="B20" s="966" t="s">
        <v>82</v>
      </c>
      <c r="C20" s="717">
        <f>'5.a melléklet'!I16</f>
        <v>40045</v>
      </c>
      <c r="D20" s="137"/>
      <c r="E20" s="137"/>
      <c r="F20" s="135">
        <f t="shared" si="0"/>
        <v>40045</v>
      </c>
      <c r="G20" s="135"/>
      <c r="H20" s="137"/>
      <c r="I20" s="137"/>
      <c r="J20" s="137"/>
      <c r="K20" s="137"/>
      <c r="L20" s="138"/>
    </row>
    <row r="21" spans="1:12" ht="15">
      <c r="A21" s="851" t="s">
        <v>1184</v>
      </c>
      <c r="B21" s="967" t="s">
        <v>83</v>
      </c>
      <c r="C21" s="717">
        <f>'5.a melléklet'!I17</f>
        <v>67926</v>
      </c>
      <c r="D21" s="137"/>
      <c r="E21" s="137"/>
      <c r="F21" s="135">
        <f t="shared" si="0"/>
        <v>67926</v>
      </c>
      <c r="G21" s="135"/>
      <c r="H21" s="137"/>
      <c r="I21" s="137"/>
      <c r="J21" s="137"/>
      <c r="K21" s="137"/>
      <c r="L21" s="138"/>
    </row>
    <row r="22" spans="1:12" ht="15">
      <c r="A22" s="851" t="s">
        <v>1185</v>
      </c>
      <c r="B22" s="967" t="s">
        <v>84</v>
      </c>
      <c r="C22" s="717">
        <f>'5.a melléklet'!I18</f>
        <v>33688</v>
      </c>
      <c r="D22" s="137"/>
      <c r="E22" s="137"/>
      <c r="F22" s="135">
        <f t="shared" si="0"/>
        <v>33688</v>
      </c>
      <c r="G22" s="135"/>
      <c r="H22" s="137"/>
      <c r="I22" s="137"/>
      <c r="J22" s="137"/>
      <c r="K22" s="137"/>
      <c r="L22" s="138"/>
    </row>
    <row r="23" spans="1:12" ht="15">
      <c r="A23" s="851" t="s">
        <v>1186</v>
      </c>
      <c r="B23" s="967" t="s">
        <v>724</v>
      </c>
      <c r="C23" s="717">
        <f>'5.a melléklet'!I19</f>
        <v>21683</v>
      </c>
      <c r="D23" s="137"/>
      <c r="E23" s="137"/>
      <c r="F23" s="135">
        <f t="shared" si="0"/>
        <v>21683</v>
      </c>
      <c r="G23" s="135"/>
      <c r="H23" s="137"/>
      <c r="I23" s="137"/>
      <c r="J23" s="137"/>
      <c r="K23" s="137"/>
      <c r="L23" s="138"/>
    </row>
    <row r="24" spans="1:12" ht="15">
      <c r="A24" s="851" t="s">
        <v>1187</v>
      </c>
      <c r="B24" s="967" t="s">
        <v>1597</v>
      </c>
      <c r="C24" s="717">
        <f>'5.a melléklet'!I20</f>
        <v>57098</v>
      </c>
      <c r="D24" s="137"/>
      <c r="E24" s="137"/>
      <c r="F24" s="135">
        <f t="shared" si="0"/>
        <v>57098</v>
      </c>
      <c r="G24" s="135"/>
      <c r="H24" s="137"/>
      <c r="I24" s="137"/>
      <c r="J24" s="137"/>
      <c r="K24" s="137"/>
      <c r="L24" s="138"/>
    </row>
    <row r="25" spans="1:12" ht="15">
      <c r="A25" s="851" t="s">
        <v>1188</v>
      </c>
      <c r="B25" s="966" t="s">
        <v>85</v>
      </c>
      <c r="C25" s="717">
        <f>'5.a melléklet'!I21</f>
        <v>32957</v>
      </c>
      <c r="D25" s="137"/>
      <c r="E25" s="137"/>
      <c r="F25" s="135">
        <f t="shared" si="0"/>
        <v>32957</v>
      </c>
      <c r="G25" s="135"/>
      <c r="H25" s="137"/>
      <c r="I25" s="137"/>
      <c r="J25" s="137"/>
      <c r="K25" s="137"/>
      <c r="L25" s="138"/>
    </row>
    <row r="26" spans="1:12" ht="15">
      <c r="A26" s="851" t="s">
        <v>1189</v>
      </c>
      <c r="B26" s="966" t="s">
        <v>1210</v>
      </c>
      <c r="C26" s="717">
        <f>'5.a melléklet'!I22</f>
        <v>46833</v>
      </c>
      <c r="D26" s="137"/>
      <c r="E26" s="137"/>
      <c r="F26" s="135">
        <f t="shared" si="0"/>
        <v>46833</v>
      </c>
      <c r="G26" s="135"/>
      <c r="H26" s="137"/>
      <c r="I26" s="137"/>
      <c r="J26" s="137"/>
      <c r="K26" s="137"/>
      <c r="L26" s="138"/>
    </row>
    <row r="27" spans="1:12" ht="15">
      <c r="A27" s="804" t="s">
        <v>106</v>
      </c>
      <c r="B27" s="968" t="s">
        <v>1344</v>
      </c>
      <c r="C27" s="322">
        <f>'5.a melléklet'!I23</f>
        <v>359975</v>
      </c>
      <c r="D27" s="151"/>
      <c r="E27" s="151"/>
      <c r="F27" s="134">
        <f t="shared" si="0"/>
        <v>359975</v>
      </c>
      <c r="G27" s="134"/>
      <c r="H27" s="151"/>
      <c r="I27" s="137"/>
      <c r="J27" s="137"/>
      <c r="K27" s="137"/>
      <c r="L27" s="138"/>
    </row>
    <row r="28" spans="1:12" ht="15">
      <c r="A28" s="804" t="s">
        <v>107</v>
      </c>
      <c r="B28" s="968" t="s">
        <v>1341</v>
      </c>
      <c r="C28" s="322">
        <f>'5.a melléklet'!I24</f>
        <v>161832</v>
      </c>
      <c r="D28" s="151"/>
      <c r="E28" s="151"/>
      <c r="F28" s="134">
        <f t="shared" si="0"/>
        <v>161832</v>
      </c>
      <c r="G28" s="134"/>
      <c r="H28" s="151"/>
      <c r="I28" s="137"/>
      <c r="J28" s="137"/>
      <c r="K28" s="137"/>
      <c r="L28" s="138"/>
    </row>
    <row r="29" spans="1:12" ht="15">
      <c r="A29" s="804" t="s">
        <v>108</v>
      </c>
      <c r="B29" s="718" t="s">
        <v>1266</v>
      </c>
      <c r="C29" s="145">
        <f>SUM(C30:C31)</f>
        <v>12262</v>
      </c>
      <c r="D29" s="137"/>
      <c r="E29" s="137"/>
      <c r="F29" s="134">
        <f t="shared" si="0"/>
        <v>12262</v>
      </c>
      <c r="G29" s="134"/>
      <c r="H29" s="137"/>
      <c r="I29" s="137"/>
      <c r="J29" s="137"/>
      <c r="K29" s="137"/>
      <c r="L29" s="138"/>
    </row>
    <row r="30" spans="1:12" ht="15">
      <c r="A30" s="851" t="s">
        <v>1190</v>
      </c>
      <c r="B30" s="187" t="s">
        <v>1267</v>
      </c>
      <c r="C30" s="146">
        <f>'5.a melléklet'!I26</f>
        <v>3059</v>
      </c>
      <c r="D30" s="137"/>
      <c r="E30" s="137"/>
      <c r="F30" s="135">
        <f t="shared" si="0"/>
        <v>3059</v>
      </c>
      <c r="G30" s="135"/>
      <c r="H30" s="137"/>
      <c r="I30" s="137"/>
      <c r="J30" s="137"/>
      <c r="K30" s="137"/>
      <c r="L30" s="138"/>
    </row>
    <row r="31" spans="1:12" ht="15">
      <c r="A31" s="851" t="s">
        <v>1191</v>
      </c>
      <c r="B31" s="187" t="s">
        <v>1271</v>
      </c>
      <c r="C31" s="146">
        <f>'5.a melléklet'!I27</f>
        <v>9203</v>
      </c>
      <c r="D31" s="137"/>
      <c r="E31" s="137"/>
      <c r="F31" s="135">
        <f t="shared" si="0"/>
        <v>9203</v>
      </c>
      <c r="G31" s="135"/>
      <c r="H31" s="137"/>
      <c r="I31" s="137"/>
      <c r="J31" s="137"/>
      <c r="K31" s="137"/>
      <c r="L31" s="138"/>
    </row>
    <row r="32" spans="1:12" ht="15">
      <c r="A32" s="805" t="s">
        <v>109</v>
      </c>
      <c r="B32" s="150" t="s">
        <v>1272</v>
      </c>
      <c r="C32" s="131">
        <f aca="true" t="shared" si="1" ref="C32:L32">SUM(C33,C42,C58,C65,C71,C75,C80,C87,C90,C93)</f>
        <v>1524920</v>
      </c>
      <c r="D32" s="131">
        <f t="shared" si="1"/>
        <v>909.090909090909</v>
      </c>
      <c r="E32" s="131">
        <f t="shared" si="1"/>
        <v>290.909090909091</v>
      </c>
      <c r="F32" s="131">
        <f t="shared" si="1"/>
        <v>951596</v>
      </c>
      <c r="G32" s="131">
        <f t="shared" si="1"/>
        <v>108200</v>
      </c>
      <c r="H32" s="131">
        <f t="shared" si="1"/>
        <v>572124</v>
      </c>
      <c r="I32" s="131">
        <f t="shared" si="1"/>
        <v>0</v>
      </c>
      <c r="J32" s="131">
        <f t="shared" si="1"/>
        <v>0</v>
      </c>
      <c r="K32" s="131">
        <f t="shared" si="1"/>
        <v>0</v>
      </c>
      <c r="L32" s="144">
        <f t="shared" si="1"/>
        <v>0</v>
      </c>
    </row>
    <row r="33" spans="1:12" ht="15">
      <c r="A33" s="806" t="s">
        <v>110</v>
      </c>
      <c r="B33" s="716" t="s">
        <v>1273</v>
      </c>
      <c r="C33" s="189">
        <f>SUM(C34:C41)</f>
        <v>118000</v>
      </c>
      <c r="D33" s="188"/>
      <c r="E33" s="188"/>
      <c r="F33" s="189">
        <f>SUM(F34:F41)</f>
        <v>118000</v>
      </c>
      <c r="G33" s="189">
        <f>SUM(G34:G41)</f>
        <v>95600</v>
      </c>
      <c r="H33" s="188"/>
      <c r="I33" s="188"/>
      <c r="J33" s="188"/>
      <c r="K33" s="188"/>
      <c r="L33" s="190"/>
    </row>
    <row r="34" spans="1:12" ht="15">
      <c r="A34" s="851" t="s">
        <v>1192</v>
      </c>
      <c r="B34" s="187" t="s">
        <v>1274</v>
      </c>
      <c r="C34" s="193">
        <v>49400</v>
      </c>
      <c r="D34" s="137"/>
      <c r="E34" s="137"/>
      <c r="F34" s="137">
        <f aca="true" t="shared" si="2" ref="F34:F41">SUM(C34)</f>
        <v>49400</v>
      </c>
      <c r="G34" s="137">
        <f>SUM(F34)</f>
        <v>49400</v>
      </c>
      <c r="H34" s="137"/>
      <c r="I34" s="137"/>
      <c r="J34" s="137"/>
      <c r="K34" s="137"/>
      <c r="L34" s="138"/>
    </row>
    <row r="35" spans="1:12" ht="15">
      <c r="A35" s="851" t="s">
        <v>1193</v>
      </c>
      <c r="B35" s="187" t="s">
        <v>1275</v>
      </c>
      <c r="C35" s="193">
        <v>26000</v>
      </c>
      <c r="D35" s="137"/>
      <c r="E35" s="137"/>
      <c r="F35" s="137">
        <f t="shared" si="2"/>
        <v>26000</v>
      </c>
      <c r="G35" s="137">
        <f>SUM(F35)</f>
        <v>26000</v>
      </c>
      <c r="H35" s="137"/>
      <c r="I35" s="137"/>
      <c r="J35" s="137"/>
      <c r="K35" s="137"/>
      <c r="L35" s="138"/>
    </row>
    <row r="36" spans="1:12" ht="15">
      <c r="A36" s="851" t="s">
        <v>1194</v>
      </c>
      <c r="B36" s="187" t="s">
        <v>1276</v>
      </c>
      <c r="C36" s="193">
        <v>10200</v>
      </c>
      <c r="D36" s="137"/>
      <c r="E36" s="137"/>
      <c r="F36" s="137">
        <f t="shared" si="2"/>
        <v>10200</v>
      </c>
      <c r="G36" s="137">
        <f>SUM(F36)</f>
        <v>10200</v>
      </c>
      <c r="H36" s="137"/>
      <c r="I36" s="137"/>
      <c r="J36" s="137"/>
      <c r="K36" s="137"/>
      <c r="L36" s="138"/>
    </row>
    <row r="37" spans="1:12" ht="15">
      <c r="A37" s="851" t="s">
        <v>1195</v>
      </c>
      <c r="B37" s="187" t="s">
        <v>1277</v>
      </c>
      <c r="C37" s="193">
        <v>8400</v>
      </c>
      <c r="D37" s="137"/>
      <c r="E37" s="137"/>
      <c r="F37" s="137">
        <f t="shared" si="2"/>
        <v>8400</v>
      </c>
      <c r="G37" s="137"/>
      <c r="H37" s="137"/>
      <c r="I37" s="137"/>
      <c r="J37" s="137"/>
      <c r="K37" s="137"/>
      <c r="L37" s="138"/>
    </row>
    <row r="38" spans="1:12" ht="15">
      <c r="A38" s="851" t="s">
        <v>1196</v>
      </c>
      <c r="B38" s="187" t="s">
        <v>1278</v>
      </c>
      <c r="C38" s="193">
        <v>12000</v>
      </c>
      <c r="D38" s="137"/>
      <c r="E38" s="137"/>
      <c r="F38" s="137">
        <f t="shared" si="2"/>
        <v>12000</v>
      </c>
      <c r="G38" s="137"/>
      <c r="H38" s="137"/>
      <c r="I38" s="137"/>
      <c r="J38" s="137"/>
      <c r="K38" s="137"/>
      <c r="L38" s="138"/>
    </row>
    <row r="39" spans="1:12" ht="15">
      <c r="A39" s="851" t="s">
        <v>1197</v>
      </c>
      <c r="B39" s="187" t="s">
        <v>1279</v>
      </c>
      <c r="C39" s="193">
        <v>10000</v>
      </c>
      <c r="D39" s="137"/>
      <c r="E39" s="137"/>
      <c r="F39" s="137">
        <f t="shared" si="2"/>
        <v>10000</v>
      </c>
      <c r="G39" s="137">
        <f>SUM(F39)</f>
        <v>10000</v>
      </c>
      <c r="H39" s="137"/>
      <c r="I39" s="137"/>
      <c r="J39" s="137"/>
      <c r="K39" s="137"/>
      <c r="L39" s="138"/>
    </row>
    <row r="40" spans="1:12" ht="15">
      <c r="A40" s="851" t="s">
        <v>1198</v>
      </c>
      <c r="B40" s="187" t="s">
        <v>1280</v>
      </c>
      <c r="C40" s="193">
        <v>1000</v>
      </c>
      <c r="D40" s="137"/>
      <c r="E40" s="137"/>
      <c r="F40" s="137">
        <f t="shared" si="2"/>
        <v>1000</v>
      </c>
      <c r="G40" s="137"/>
      <c r="H40" s="137"/>
      <c r="I40" s="137"/>
      <c r="J40" s="137"/>
      <c r="K40" s="137"/>
      <c r="L40" s="138"/>
    </row>
    <row r="41" spans="1:12" ht="15">
      <c r="A41" s="851" t="s">
        <v>1199</v>
      </c>
      <c r="B41" s="187" t="s">
        <v>1281</v>
      </c>
      <c r="C41" s="193">
        <v>1000</v>
      </c>
      <c r="D41" s="137"/>
      <c r="E41" s="137"/>
      <c r="F41" s="137">
        <f t="shared" si="2"/>
        <v>1000</v>
      </c>
      <c r="G41" s="137"/>
      <c r="H41" s="137"/>
      <c r="I41" s="137"/>
      <c r="J41" s="137"/>
      <c r="K41" s="137"/>
      <c r="L41" s="138"/>
    </row>
    <row r="42" spans="1:12" ht="15">
      <c r="A42" s="804" t="s">
        <v>111</v>
      </c>
      <c r="B42" s="718" t="s">
        <v>1286</v>
      </c>
      <c r="C42" s="151">
        <f>SUM(C43:C57)</f>
        <v>270485</v>
      </c>
      <c r="D42" s="137"/>
      <c r="E42" s="137"/>
      <c r="F42" s="151">
        <f>SUM(F43:F57)</f>
        <v>270485</v>
      </c>
      <c r="G42" s="151"/>
      <c r="H42" s="137"/>
      <c r="I42" s="137"/>
      <c r="J42" s="137"/>
      <c r="K42" s="137"/>
      <c r="L42" s="138"/>
    </row>
    <row r="43" spans="1:12" ht="15">
      <c r="A43" s="852" t="s">
        <v>1200</v>
      </c>
      <c r="B43" s="764" t="s">
        <v>1565</v>
      </c>
      <c r="C43" s="137">
        <v>119545</v>
      </c>
      <c r="D43" s="137"/>
      <c r="E43" s="137"/>
      <c r="F43" s="137">
        <f aca="true" t="shared" si="3" ref="F43:F53">SUM(C43)</f>
        <v>119545</v>
      </c>
      <c r="G43" s="151"/>
      <c r="H43" s="137"/>
      <c r="I43" s="137"/>
      <c r="J43" s="137"/>
      <c r="K43" s="137"/>
      <c r="L43" s="138"/>
    </row>
    <row r="44" spans="1:12" ht="15">
      <c r="A44" s="852" t="s">
        <v>1201</v>
      </c>
      <c r="B44" s="765" t="s">
        <v>1566</v>
      </c>
      <c r="C44" s="137">
        <v>24000</v>
      </c>
      <c r="D44" s="137"/>
      <c r="E44" s="137"/>
      <c r="F44" s="137">
        <f t="shared" si="3"/>
        <v>24000</v>
      </c>
      <c r="G44" s="151"/>
      <c r="H44" s="137"/>
      <c r="I44" s="137"/>
      <c r="J44" s="137"/>
      <c r="K44" s="137"/>
      <c r="L44" s="138"/>
    </row>
    <row r="45" spans="1:12" ht="15">
      <c r="A45" s="852" t="s">
        <v>1202</v>
      </c>
      <c r="B45" s="765" t="s">
        <v>1567</v>
      </c>
      <c r="C45" s="137">
        <v>9000</v>
      </c>
      <c r="D45" s="137"/>
      <c r="E45" s="137"/>
      <c r="F45" s="137">
        <f t="shared" si="3"/>
        <v>9000</v>
      </c>
      <c r="G45" s="151"/>
      <c r="H45" s="137"/>
      <c r="I45" s="137"/>
      <c r="J45" s="137"/>
      <c r="K45" s="137"/>
      <c r="L45" s="138"/>
    </row>
    <row r="46" spans="1:12" ht="15">
      <c r="A46" s="852" t="s">
        <v>1203</v>
      </c>
      <c r="B46" s="765" t="s">
        <v>1568</v>
      </c>
      <c r="C46" s="137">
        <v>2840</v>
      </c>
      <c r="D46" s="137"/>
      <c r="E46" s="137"/>
      <c r="F46" s="137">
        <f t="shared" si="3"/>
        <v>2840</v>
      </c>
      <c r="G46" s="151"/>
      <c r="H46" s="137"/>
      <c r="I46" s="137"/>
      <c r="J46" s="137"/>
      <c r="K46" s="137"/>
      <c r="L46" s="138"/>
    </row>
    <row r="47" spans="1:12" ht="15">
      <c r="A47" s="852" t="s">
        <v>1204</v>
      </c>
      <c r="B47" s="765" t="s">
        <v>1289</v>
      </c>
      <c r="C47" s="137">
        <v>32000</v>
      </c>
      <c r="D47" s="137"/>
      <c r="E47" s="137"/>
      <c r="F47" s="137">
        <f t="shared" si="3"/>
        <v>32000</v>
      </c>
      <c r="G47" s="151"/>
      <c r="H47" s="137"/>
      <c r="I47" s="137"/>
      <c r="J47" s="137"/>
      <c r="K47" s="137"/>
      <c r="L47" s="138"/>
    </row>
    <row r="48" spans="1:12" ht="15">
      <c r="A48" s="852" t="s">
        <v>1205</v>
      </c>
      <c r="B48" s="765" t="s">
        <v>1287</v>
      </c>
      <c r="C48" s="137">
        <v>9000</v>
      </c>
      <c r="D48" s="137"/>
      <c r="E48" s="137"/>
      <c r="F48" s="137">
        <f t="shared" si="3"/>
        <v>9000</v>
      </c>
      <c r="G48" s="151"/>
      <c r="H48" s="137"/>
      <c r="I48" s="137"/>
      <c r="J48" s="137"/>
      <c r="K48" s="137"/>
      <c r="L48" s="138"/>
    </row>
    <row r="49" spans="1:12" ht="15">
      <c r="A49" s="852" t="s">
        <v>1226</v>
      </c>
      <c r="B49" s="765" t="s">
        <v>1569</v>
      </c>
      <c r="C49" s="137">
        <v>4500</v>
      </c>
      <c r="D49" s="137"/>
      <c r="E49" s="137"/>
      <c r="F49" s="137">
        <f t="shared" si="3"/>
        <v>4500</v>
      </c>
      <c r="G49" s="151"/>
      <c r="H49" s="137"/>
      <c r="I49" s="137"/>
      <c r="J49" s="137"/>
      <c r="K49" s="137"/>
      <c r="L49" s="138"/>
    </row>
    <row r="50" spans="1:12" ht="15">
      <c r="A50" s="852" t="s">
        <v>1227</v>
      </c>
      <c r="B50" s="765" t="s">
        <v>1288</v>
      </c>
      <c r="C50" s="137">
        <v>7500</v>
      </c>
      <c r="D50" s="137"/>
      <c r="E50" s="137"/>
      <c r="F50" s="137">
        <f t="shared" si="3"/>
        <v>7500</v>
      </c>
      <c r="G50" s="151"/>
      <c r="H50" s="137"/>
      <c r="I50" s="137"/>
      <c r="J50" s="137"/>
      <c r="K50" s="137"/>
      <c r="L50" s="138"/>
    </row>
    <row r="51" spans="1:12" ht="15">
      <c r="A51" s="852" t="s">
        <v>1228</v>
      </c>
      <c r="B51" s="765" t="s">
        <v>1570</v>
      </c>
      <c r="C51" s="137">
        <v>27675</v>
      </c>
      <c r="D51" s="137"/>
      <c r="E51" s="137"/>
      <c r="F51" s="137">
        <f t="shared" si="3"/>
        <v>27675</v>
      </c>
      <c r="G51" s="151"/>
      <c r="H51" s="137"/>
      <c r="I51" s="137"/>
      <c r="J51" s="137"/>
      <c r="K51" s="137"/>
      <c r="L51" s="138"/>
    </row>
    <row r="52" spans="1:12" ht="15">
      <c r="A52" s="852" t="s">
        <v>1229</v>
      </c>
      <c r="B52" s="765" t="s">
        <v>1571</v>
      </c>
      <c r="C52" s="137">
        <v>2000</v>
      </c>
      <c r="D52" s="137"/>
      <c r="E52" s="137"/>
      <c r="F52" s="137">
        <f t="shared" si="3"/>
        <v>2000</v>
      </c>
      <c r="G52" s="151"/>
      <c r="H52" s="137"/>
      <c r="I52" s="137"/>
      <c r="J52" s="137"/>
      <c r="K52" s="137"/>
      <c r="L52" s="138"/>
    </row>
    <row r="53" spans="1:12" ht="15">
      <c r="A53" s="852" t="s">
        <v>1230</v>
      </c>
      <c r="B53" s="765" t="s">
        <v>1572</v>
      </c>
      <c r="C53" s="137">
        <v>11000</v>
      </c>
      <c r="D53" s="137"/>
      <c r="E53" s="137"/>
      <c r="F53" s="137">
        <f t="shared" si="3"/>
        <v>11000</v>
      </c>
      <c r="G53" s="151"/>
      <c r="H53" s="137"/>
      <c r="I53" s="137"/>
      <c r="J53" s="137"/>
      <c r="K53" s="137"/>
      <c r="L53" s="138"/>
    </row>
    <row r="54" spans="1:12" ht="15">
      <c r="A54" s="852" t="s">
        <v>1231</v>
      </c>
      <c r="B54" s="765" t="s">
        <v>1573</v>
      </c>
      <c r="C54" s="193">
        <v>1000</v>
      </c>
      <c r="D54" s="137"/>
      <c r="E54" s="137"/>
      <c r="F54" s="137">
        <f>SUM(C54)</f>
        <v>1000</v>
      </c>
      <c r="G54" s="137"/>
      <c r="H54" s="137"/>
      <c r="I54" s="137"/>
      <c r="J54" s="137"/>
      <c r="K54" s="137"/>
      <c r="L54" s="138"/>
    </row>
    <row r="55" spans="1:12" ht="15">
      <c r="A55" s="852" t="s">
        <v>1232</v>
      </c>
      <c r="B55" s="765" t="s">
        <v>1574</v>
      </c>
      <c r="C55" s="193">
        <v>6000</v>
      </c>
      <c r="D55" s="137"/>
      <c r="E55" s="137"/>
      <c r="F55" s="137">
        <f>SUM(C55)</f>
        <v>6000</v>
      </c>
      <c r="G55" s="137"/>
      <c r="H55" s="137"/>
      <c r="I55" s="137"/>
      <c r="J55" s="137"/>
      <c r="K55" s="137"/>
      <c r="L55" s="138"/>
    </row>
    <row r="56" spans="1:12" ht="15">
      <c r="A56" s="852" t="s">
        <v>1233</v>
      </c>
      <c r="B56" s="765" t="s">
        <v>1575</v>
      </c>
      <c r="C56" s="193">
        <v>8100</v>
      </c>
      <c r="D56" s="137"/>
      <c r="E56" s="137"/>
      <c r="F56" s="137">
        <f>SUM(C56)</f>
        <v>8100</v>
      </c>
      <c r="G56" s="137"/>
      <c r="H56" s="137"/>
      <c r="I56" s="137"/>
      <c r="J56" s="137"/>
      <c r="K56" s="137"/>
      <c r="L56" s="138"/>
    </row>
    <row r="57" spans="1:12" ht="15">
      <c r="A57" s="852" t="s">
        <v>1234</v>
      </c>
      <c r="B57" s="765" t="s">
        <v>91</v>
      </c>
      <c r="C57" s="193">
        <v>6325</v>
      </c>
      <c r="D57" s="137"/>
      <c r="E57" s="137"/>
      <c r="F57" s="137">
        <f>SUM(C57)</f>
        <v>6325</v>
      </c>
      <c r="G57" s="137"/>
      <c r="H57" s="137"/>
      <c r="I57" s="137"/>
      <c r="J57" s="137"/>
      <c r="K57" s="137"/>
      <c r="L57" s="138"/>
    </row>
    <row r="58" spans="1:12" ht="15">
      <c r="A58" s="804" t="s">
        <v>112</v>
      </c>
      <c r="B58" s="718" t="s">
        <v>703</v>
      </c>
      <c r="C58" s="151">
        <f>SUM(C59:C64)</f>
        <v>38947</v>
      </c>
      <c r="D58" s="137"/>
      <c r="E58" s="137"/>
      <c r="F58" s="151">
        <f>SUM(F59:F64)</f>
        <v>38947</v>
      </c>
      <c r="G58" s="151">
        <f>SUM(G59:G64)</f>
        <v>4000</v>
      </c>
      <c r="H58" s="137"/>
      <c r="I58" s="151">
        <f>SUM(I59:I64)</f>
        <v>0</v>
      </c>
      <c r="J58" s="151">
        <f>SUM(J59:J64)</f>
        <v>0</v>
      </c>
      <c r="K58" s="151">
        <f>SUM(K59:K64)</f>
        <v>0</v>
      </c>
      <c r="L58" s="153">
        <f>SUM(L59:L64)</f>
        <v>0</v>
      </c>
    </row>
    <row r="59" spans="1:12" ht="15">
      <c r="A59" s="852" t="s">
        <v>1235</v>
      </c>
      <c r="B59" s="765" t="s">
        <v>92</v>
      </c>
      <c r="C59" s="193">
        <v>18847</v>
      </c>
      <c r="D59" s="137"/>
      <c r="E59" s="137"/>
      <c r="F59" s="137">
        <f aca="true" t="shared" si="4" ref="F59:F64">SUM(C59)</f>
        <v>18847</v>
      </c>
      <c r="G59" s="137"/>
      <c r="H59" s="137"/>
      <c r="I59" s="137"/>
      <c r="J59" s="137"/>
      <c r="K59" s="137"/>
      <c r="L59" s="138"/>
    </row>
    <row r="60" spans="1:12" ht="15">
      <c r="A60" s="852" t="s">
        <v>1236</v>
      </c>
      <c r="B60" s="765" t="s">
        <v>93</v>
      </c>
      <c r="C60" s="193">
        <v>4000</v>
      </c>
      <c r="D60" s="137"/>
      <c r="E60" s="137"/>
      <c r="F60" s="137">
        <f t="shared" si="4"/>
        <v>4000</v>
      </c>
      <c r="G60" s="137">
        <f>SUM(F60)</f>
        <v>4000</v>
      </c>
      <c r="H60" s="137"/>
      <c r="I60" s="137"/>
      <c r="J60" s="137"/>
      <c r="K60" s="137"/>
      <c r="L60" s="138"/>
    </row>
    <row r="61" spans="1:12" ht="15">
      <c r="A61" s="852" t="s">
        <v>1237</v>
      </c>
      <c r="B61" s="765" t="s">
        <v>94</v>
      </c>
      <c r="C61" s="193">
        <v>1000</v>
      </c>
      <c r="D61" s="137"/>
      <c r="E61" s="137"/>
      <c r="F61" s="137">
        <f t="shared" si="4"/>
        <v>1000</v>
      </c>
      <c r="G61" s="137"/>
      <c r="H61" s="137"/>
      <c r="I61" s="137"/>
      <c r="J61" s="137"/>
      <c r="K61" s="137"/>
      <c r="L61" s="138"/>
    </row>
    <row r="62" spans="1:12" ht="15">
      <c r="A62" s="852" t="s">
        <v>1238</v>
      </c>
      <c r="B62" s="765" t="s">
        <v>704</v>
      </c>
      <c r="C62" s="193">
        <v>13500</v>
      </c>
      <c r="D62" s="137"/>
      <c r="E62" s="137"/>
      <c r="F62" s="137">
        <f t="shared" si="4"/>
        <v>13500</v>
      </c>
      <c r="G62" s="137"/>
      <c r="H62" s="137"/>
      <c r="I62" s="137"/>
      <c r="J62" s="137"/>
      <c r="K62" s="137"/>
      <c r="L62" s="138"/>
    </row>
    <row r="63" spans="1:12" ht="15">
      <c r="A63" s="852" t="s">
        <v>1239</v>
      </c>
      <c r="B63" s="765" t="s">
        <v>1804</v>
      </c>
      <c r="C63" s="193">
        <v>100</v>
      </c>
      <c r="D63" s="137"/>
      <c r="E63" s="137"/>
      <c r="F63" s="137">
        <f t="shared" si="4"/>
        <v>100</v>
      </c>
      <c r="G63" s="137"/>
      <c r="H63" s="137"/>
      <c r="I63" s="137"/>
      <c r="J63" s="137"/>
      <c r="K63" s="137"/>
      <c r="L63" s="138"/>
    </row>
    <row r="64" spans="1:12" ht="15">
      <c r="A64" s="852" t="s">
        <v>1240</v>
      </c>
      <c r="B64" s="765" t="s">
        <v>1805</v>
      </c>
      <c r="C64" s="193">
        <v>1500</v>
      </c>
      <c r="D64" s="137"/>
      <c r="E64" s="137"/>
      <c r="F64" s="137">
        <f t="shared" si="4"/>
        <v>1500</v>
      </c>
      <c r="G64" s="137"/>
      <c r="H64" s="137"/>
      <c r="I64" s="137"/>
      <c r="J64" s="137"/>
      <c r="K64" s="137"/>
      <c r="L64" s="138"/>
    </row>
    <row r="65" spans="1:12" ht="15">
      <c r="A65" s="804" t="s">
        <v>113</v>
      </c>
      <c r="B65" s="812" t="s">
        <v>266</v>
      </c>
      <c r="C65" s="151">
        <f>SUM(C66:C70)</f>
        <v>207226</v>
      </c>
      <c r="D65" s="137"/>
      <c r="E65" s="137"/>
      <c r="F65" s="151">
        <f>SUM(F66:F70)</f>
        <v>207226</v>
      </c>
      <c r="G65" s="151"/>
      <c r="H65" s="137"/>
      <c r="I65" s="137"/>
      <c r="J65" s="137"/>
      <c r="K65" s="137"/>
      <c r="L65" s="138"/>
    </row>
    <row r="66" spans="1:12" ht="15">
      <c r="A66" s="851" t="s">
        <v>1241</v>
      </c>
      <c r="B66" s="187" t="s">
        <v>1806</v>
      </c>
      <c r="C66" s="193">
        <v>64200</v>
      </c>
      <c r="D66" s="137"/>
      <c r="E66" s="137"/>
      <c r="F66" s="137">
        <f>SUM(C66)</f>
        <v>64200</v>
      </c>
      <c r="G66" s="137"/>
      <c r="H66" s="137"/>
      <c r="I66" s="137"/>
      <c r="J66" s="137"/>
      <c r="K66" s="137"/>
      <c r="L66" s="138"/>
    </row>
    <row r="67" spans="1:12" ht="15">
      <c r="A67" s="852" t="s">
        <v>1242</v>
      </c>
      <c r="B67" s="187" t="s">
        <v>1807</v>
      </c>
      <c r="C67" s="193">
        <v>115816</v>
      </c>
      <c r="D67" s="137"/>
      <c r="E67" s="137"/>
      <c r="F67" s="137">
        <f>SUM(C67)</f>
        <v>115816</v>
      </c>
      <c r="G67" s="137"/>
      <c r="H67" s="137"/>
      <c r="I67" s="137"/>
      <c r="J67" s="137"/>
      <c r="K67" s="137"/>
      <c r="L67" s="138"/>
    </row>
    <row r="68" spans="1:12" ht="16.5" customHeight="1">
      <c r="A68" s="851" t="s">
        <v>1243</v>
      </c>
      <c r="B68" s="765" t="s">
        <v>95</v>
      </c>
      <c r="C68" s="193">
        <v>3210</v>
      </c>
      <c r="D68" s="137"/>
      <c r="E68" s="137"/>
      <c r="F68" s="137">
        <f>SUM(C68)</f>
        <v>3210</v>
      </c>
      <c r="G68" s="137"/>
      <c r="H68" s="137"/>
      <c r="I68" s="137"/>
      <c r="J68" s="137"/>
      <c r="K68" s="137"/>
      <c r="L68" s="138"/>
    </row>
    <row r="69" spans="1:12" ht="15">
      <c r="A69" s="852" t="s">
        <v>1244</v>
      </c>
      <c r="B69" s="765" t="s">
        <v>96</v>
      </c>
      <c r="C69" s="193">
        <v>9000</v>
      </c>
      <c r="D69" s="137"/>
      <c r="E69" s="137"/>
      <c r="F69" s="137">
        <f>SUM(C69)</f>
        <v>9000</v>
      </c>
      <c r="G69" s="137"/>
      <c r="H69" s="137"/>
      <c r="I69" s="137"/>
      <c r="J69" s="137"/>
      <c r="K69" s="137"/>
      <c r="L69" s="138"/>
    </row>
    <row r="70" spans="1:12" ht="15">
      <c r="A70" s="851" t="s">
        <v>1245</v>
      </c>
      <c r="B70" s="765" t="s">
        <v>1808</v>
      </c>
      <c r="C70" s="193">
        <v>15000</v>
      </c>
      <c r="D70" s="137"/>
      <c r="E70" s="137"/>
      <c r="F70" s="137">
        <f>SUM(C70)</f>
        <v>15000</v>
      </c>
      <c r="G70" s="137"/>
      <c r="H70" s="137"/>
      <c r="I70" s="137"/>
      <c r="J70" s="137"/>
      <c r="K70" s="137"/>
      <c r="L70" s="138"/>
    </row>
    <row r="71" spans="1:12" ht="15">
      <c r="A71" s="804" t="s">
        <v>114</v>
      </c>
      <c r="B71" s="718" t="s">
        <v>267</v>
      </c>
      <c r="C71" s="151">
        <f>SUM(C72:C74)</f>
        <v>8600</v>
      </c>
      <c r="D71" s="137"/>
      <c r="E71" s="137"/>
      <c r="F71" s="151">
        <f>SUM(F72:F74)</f>
        <v>8600</v>
      </c>
      <c r="G71" s="151">
        <f>SUM(G72:G74)</f>
        <v>8600</v>
      </c>
      <c r="H71" s="137"/>
      <c r="I71" s="137"/>
      <c r="J71" s="137"/>
      <c r="K71" s="137"/>
      <c r="L71" s="138"/>
    </row>
    <row r="72" spans="1:12" ht="15">
      <c r="A72" s="851" t="s">
        <v>1246</v>
      </c>
      <c r="B72" s="187" t="s">
        <v>276</v>
      </c>
      <c r="C72" s="193">
        <v>4500</v>
      </c>
      <c r="D72" s="137"/>
      <c r="E72" s="137"/>
      <c r="F72" s="137">
        <f aca="true" t="shared" si="5" ref="F72:F86">SUM(C72)</f>
        <v>4500</v>
      </c>
      <c r="G72" s="137">
        <f>SUM(F72)</f>
        <v>4500</v>
      </c>
      <c r="H72" s="137"/>
      <c r="I72" s="137"/>
      <c r="J72" s="137"/>
      <c r="K72" s="137"/>
      <c r="L72" s="138"/>
    </row>
    <row r="73" spans="1:12" ht="15">
      <c r="A73" s="851" t="s">
        <v>1247</v>
      </c>
      <c r="B73" s="187" t="s">
        <v>277</v>
      </c>
      <c r="C73" s="193">
        <v>2790</v>
      </c>
      <c r="D73" s="137"/>
      <c r="E73" s="137"/>
      <c r="F73" s="137">
        <f t="shared" si="5"/>
        <v>2790</v>
      </c>
      <c r="G73" s="137">
        <f>SUM(F73)</f>
        <v>2790</v>
      </c>
      <c r="H73" s="137"/>
      <c r="I73" s="137"/>
      <c r="J73" s="137"/>
      <c r="K73" s="137"/>
      <c r="L73" s="138"/>
    </row>
    <row r="74" spans="1:12" ht="15">
      <c r="A74" s="851" t="s">
        <v>1676</v>
      </c>
      <c r="B74" s="187" t="s">
        <v>278</v>
      </c>
      <c r="C74" s="193">
        <v>1310</v>
      </c>
      <c r="D74" s="137"/>
      <c r="E74" s="137"/>
      <c r="F74" s="137">
        <f t="shared" si="5"/>
        <v>1310</v>
      </c>
      <c r="G74" s="137">
        <f>SUM(F74)</f>
        <v>1310</v>
      </c>
      <c r="H74" s="137"/>
      <c r="I74" s="137"/>
      <c r="J74" s="137"/>
      <c r="K74" s="137"/>
      <c r="L74" s="138"/>
    </row>
    <row r="75" spans="1:12" ht="15">
      <c r="A75" s="804" t="s">
        <v>115</v>
      </c>
      <c r="B75" s="718" t="s">
        <v>268</v>
      </c>
      <c r="C75" s="151">
        <f>SUM(C76:C79)</f>
        <v>206780</v>
      </c>
      <c r="D75" s="137"/>
      <c r="E75" s="137"/>
      <c r="F75" s="151">
        <f>SUM(F76:F79)</f>
        <v>206780</v>
      </c>
      <c r="G75" s="151"/>
      <c r="H75" s="137"/>
      <c r="I75" s="137"/>
      <c r="J75" s="137"/>
      <c r="K75" s="137"/>
      <c r="L75" s="138"/>
    </row>
    <row r="76" spans="1:12" ht="15">
      <c r="A76" s="851" t="s">
        <v>1677</v>
      </c>
      <c r="B76" s="187" t="s">
        <v>279</v>
      </c>
      <c r="C76" s="193">
        <v>22000</v>
      </c>
      <c r="D76" s="137"/>
      <c r="E76" s="137"/>
      <c r="F76" s="137">
        <f t="shared" si="5"/>
        <v>22000</v>
      </c>
      <c r="G76" s="137"/>
      <c r="H76" s="137"/>
      <c r="I76" s="137"/>
      <c r="J76" s="137"/>
      <c r="K76" s="137"/>
      <c r="L76" s="138"/>
    </row>
    <row r="77" spans="1:12" ht="15">
      <c r="A77" s="851" t="s">
        <v>1678</v>
      </c>
      <c r="B77" s="187" t="s">
        <v>280</v>
      </c>
      <c r="C77" s="193">
        <v>168000</v>
      </c>
      <c r="D77" s="137"/>
      <c r="E77" s="137"/>
      <c r="F77" s="137">
        <f t="shared" si="5"/>
        <v>168000</v>
      </c>
      <c r="G77" s="137"/>
      <c r="H77" s="137"/>
      <c r="I77" s="137"/>
      <c r="J77" s="137"/>
      <c r="K77" s="137"/>
      <c r="L77" s="138"/>
    </row>
    <row r="78" spans="1:12" ht="15">
      <c r="A78" s="851" t="s">
        <v>1679</v>
      </c>
      <c r="B78" s="187" t="s">
        <v>281</v>
      </c>
      <c r="C78" s="193">
        <v>6780</v>
      </c>
      <c r="D78" s="137"/>
      <c r="E78" s="137"/>
      <c r="F78" s="137">
        <f t="shared" si="5"/>
        <v>6780</v>
      </c>
      <c r="G78" s="137"/>
      <c r="H78" s="137"/>
      <c r="I78" s="137"/>
      <c r="J78" s="137"/>
      <c r="K78" s="137"/>
      <c r="L78" s="138"/>
    </row>
    <row r="79" spans="1:12" ht="15">
      <c r="A79" s="851" t="s">
        <v>1680</v>
      </c>
      <c r="B79" s="187" t="s">
        <v>282</v>
      </c>
      <c r="C79" s="193">
        <v>10000</v>
      </c>
      <c r="D79" s="137"/>
      <c r="E79" s="137"/>
      <c r="F79" s="137">
        <f t="shared" si="5"/>
        <v>10000</v>
      </c>
      <c r="G79" s="137"/>
      <c r="H79" s="137"/>
      <c r="I79" s="137"/>
      <c r="J79" s="137"/>
      <c r="K79" s="137"/>
      <c r="L79" s="138"/>
    </row>
    <row r="80" spans="1:12" ht="15">
      <c r="A80" s="804" t="s">
        <v>116</v>
      </c>
      <c r="B80" s="718" t="s">
        <v>283</v>
      </c>
      <c r="C80" s="151">
        <f>SUM(C81:C86)</f>
        <v>15420</v>
      </c>
      <c r="D80" s="137"/>
      <c r="E80" s="137"/>
      <c r="F80" s="151">
        <f>SUM(F81:F86)</f>
        <v>7920</v>
      </c>
      <c r="G80" s="151"/>
      <c r="H80" s="151">
        <f>SUM(H81:H86)</f>
        <v>7500</v>
      </c>
      <c r="I80" s="137"/>
      <c r="J80" s="137"/>
      <c r="K80" s="137"/>
      <c r="L80" s="138"/>
    </row>
    <row r="81" spans="1:12" ht="15">
      <c r="A81" s="851" t="s">
        <v>1681</v>
      </c>
      <c r="B81" s="187" t="s">
        <v>1653</v>
      </c>
      <c r="C81" s="193">
        <v>1500</v>
      </c>
      <c r="D81" s="137"/>
      <c r="E81" s="137"/>
      <c r="F81" s="137">
        <f t="shared" si="5"/>
        <v>1500</v>
      </c>
      <c r="G81" s="137"/>
      <c r="H81" s="137"/>
      <c r="I81" s="137"/>
      <c r="J81" s="137"/>
      <c r="K81" s="137"/>
      <c r="L81" s="138"/>
    </row>
    <row r="82" spans="1:12" ht="15">
      <c r="A82" s="851" t="s">
        <v>1682</v>
      </c>
      <c r="B82" s="187" t="s">
        <v>284</v>
      </c>
      <c r="C82" s="193">
        <v>7500</v>
      </c>
      <c r="D82" s="137"/>
      <c r="E82" s="137"/>
      <c r="F82" s="137"/>
      <c r="G82" s="137"/>
      <c r="H82" s="137">
        <f>SUM(C82)</f>
        <v>7500</v>
      </c>
      <c r="I82" s="137"/>
      <c r="J82" s="137"/>
      <c r="K82" s="137"/>
      <c r="L82" s="138"/>
    </row>
    <row r="83" spans="1:12" ht="15">
      <c r="A83" s="851" t="s">
        <v>1683</v>
      </c>
      <c r="B83" s="187" t="s">
        <v>285</v>
      </c>
      <c r="C83" s="193">
        <v>2300</v>
      </c>
      <c r="D83" s="137"/>
      <c r="E83" s="137"/>
      <c r="F83" s="137">
        <f t="shared" si="5"/>
        <v>2300</v>
      </c>
      <c r="G83" s="137"/>
      <c r="H83" s="137"/>
      <c r="I83" s="137"/>
      <c r="J83" s="137"/>
      <c r="K83" s="137"/>
      <c r="L83" s="138"/>
    </row>
    <row r="84" spans="1:12" ht="15">
      <c r="A84" s="851" t="s">
        <v>1684</v>
      </c>
      <c r="B84" s="187" t="s">
        <v>286</v>
      </c>
      <c r="C84" s="193">
        <v>1600</v>
      </c>
      <c r="D84" s="137"/>
      <c r="E84" s="137"/>
      <c r="F84" s="137">
        <f t="shared" si="5"/>
        <v>1600</v>
      </c>
      <c r="G84" s="137"/>
      <c r="H84" s="137"/>
      <c r="I84" s="137"/>
      <c r="J84" s="137"/>
      <c r="K84" s="137"/>
      <c r="L84" s="138"/>
    </row>
    <row r="85" spans="1:12" ht="15">
      <c r="A85" s="851" t="s">
        <v>1685</v>
      </c>
      <c r="B85" s="187" t="s">
        <v>287</v>
      </c>
      <c r="C85" s="193">
        <v>2270</v>
      </c>
      <c r="D85" s="137"/>
      <c r="E85" s="137"/>
      <c r="F85" s="137">
        <f t="shared" si="5"/>
        <v>2270</v>
      </c>
      <c r="G85" s="137"/>
      <c r="H85" s="137"/>
      <c r="I85" s="137"/>
      <c r="J85" s="137"/>
      <c r="K85" s="137"/>
      <c r="L85" s="138"/>
    </row>
    <row r="86" spans="1:12" ht="15">
      <c r="A86" s="851" t="s">
        <v>1686</v>
      </c>
      <c r="B86" s="187" t="s">
        <v>288</v>
      </c>
      <c r="C86" s="193">
        <v>250</v>
      </c>
      <c r="D86" s="137"/>
      <c r="E86" s="137"/>
      <c r="F86" s="137">
        <f t="shared" si="5"/>
        <v>250</v>
      </c>
      <c r="G86" s="137"/>
      <c r="H86" s="137"/>
      <c r="I86" s="137"/>
      <c r="J86" s="137"/>
      <c r="K86" s="137"/>
      <c r="L86" s="138"/>
    </row>
    <row r="87" spans="1:12" ht="15">
      <c r="A87" s="804" t="s">
        <v>117</v>
      </c>
      <c r="B87" s="718" t="s">
        <v>289</v>
      </c>
      <c r="C87" s="151">
        <f>SUM(C88:C89)</f>
        <v>48521</v>
      </c>
      <c r="D87" s="151">
        <f>SUM(D88:D89)</f>
        <v>0</v>
      </c>
      <c r="E87" s="151">
        <f>SUM(E88:E89)</f>
        <v>0</v>
      </c>
      <c r="F87" s="151">
        <f>SUM(F88:F89)</f>
        <v>48521</v>
      </c>
      <c r="G87" s="151"/>
      <c r="H87" s="137"/>
      <c r="I87" s="137"/>
      <c r="J87" s="137"/>
      <c r="K87" s="137"/>
      <c r="L87" s="138"/>
    </row>
    <row r="88" spans="1:12" ht="15">
      <c r="A88" s="851" t="s">
        <v>1687</v>
      </c>
      <c r="B88" s="187" t="s">
        <v>290</v>
      </c>
      <c r="C88" s="193">
        <v>48421</v>
      </c>
      <c r="D88" s="137"/>
      <c r="E88" s="137"/>
      <c r="F88" s="137">
        <f>SUM(C88)</f>
        <v>48421</v>
      </c>
      <c r="G88" s="137"/>
      <c r="H88" s="137"/>
      <c r="I88" s="137"/>
      <c r="J88" s="137"/>
      <c r="K88" s="137"/>
      <c r="L88" s="138"/>
    </row>
    <row r="89" spans="1:12" ht="15">
      <c r="A89" s="851" t="s">
        <v>1688</v>
      </c>
      <c r="B89" s="187" t="s">
        <v>725</v>
      </c>
      <c r="C89" s="193">
        <v>100</v>
      </c>
      <c r="D89" s="137"/>
      <c r="E89" s="137"/>
      <c r="F89" s="137">
        <f>SUM(C89)</f>
        <v>100</v>
      </c>
      <c r="G89" s="137"/>
      <c r="H89" s="137"/>
      <c r="I89" s="137"/>
      <c r="J89" s="137"/>
      <c r="K89" s="137"/>
      <c r="L89" s="138"/>
    </row>
    <row r="90" spans="1:12" ht="15">
      <c r="A90" s="804" t="s">
        <v>118</v>
      </c>
      <c r="B90" s="718" t="s">
        <v>291</v>
      </c>
      <c r="C90" s="322">
        <f aca="true" t="shared" si="6" ref="C90:H90">SUM(C91:C92)</f>
        <v>427186</v>
      </c>
      <c r="D90" s="322">
        <f t="shared" si="6"/>
        <v>909.090909090909</v>
      </c>
      <c r="E90" s="322">
        <f t="shared" si="6"/>
        <v>290.909090909091</v>
      </c>
      <c r="F90" s="322">
        <f t="shared" si="6"/>
        <v>0</v>
      </c>
      <c r="G90" s="322">
        <f t="shared" si="6"/>
        <v>0</v>
      </c>
      <c r="H90" s="322">
        <f t="shared" si="6"/>
        <v>425986</v>
      </c>
      <c r="I90" s="137"/>
      <c r="J90" s="137"/>
      <c r="K90" s="137"/>
      <c r="L90" s="138"/>
    </row>
    <row r="91" spans="1:12" ht="15">
      <c r="A91" s="851" t="s">
        <v>1689</v>
      </c>
      <c r="B91" s="187" t="s">
        <v>292</v>
      </c>
      <c r="C91" s="193">
        <v>1200</v>
      </c>
      <c r="D91" s="137">
        <f>C91/1.32</f>
        <v>909.090909090909</v>
      </c>
      <c r="E91" s="137">
        <f>C91-D91</f>
        <v>290.909090909091</v>
      </c>
      <c r="F91" s="137"/>
      <c r="G91" s="137"/>
      <c r="H91" s="137"/>
      <c r="I91" s="137"/>
      <c r="J91" s="137"/>
      <c r="K91" s="137"/>
      <c r="L91" s="138"/>
    </row>
    <row r="92" spans="1:12" ht="15">
      <c r="A92" s="851" t="s">
        <v>1075</v>
      </c>
      <c r="B92" s="187" t="s">
        <v>1081</v>
      </c>
      <c r="C92" s="193">
        <v>425986</v>
      </c>
      <c r="D92" s="137"/>
      <c r="E92" s="137"/>
      <c r="F92" s="137"/>
      <c r="G92" s="137"/>
      <c r="H92" s="137">
        <f>SUM(C92)</f>
        <v>425986</v>
      </c>
      <c r="I92" s="137"/>
      <c r="J92" s="137"/>
      <c r="K92" s="137"/>
      <c r="L92" s="138"/>
    </row>
    <row r="93" spans="1:12" ht="15">
      <c r="A93" s="804" t="s">
        <v>119</v>
      </c>
      <c r="B93" s="718" t="s">
        <v>293</v>
      </c>
      <c r="C93" s="151">
        <f>SUM(C94:C102)</f>
        <v>183755</v>
      </c>
      <c r="D93" s="137"/>
      <c r="E93" s="137"/>
      <c r="F93" s="151">
        <f>SUM(F94:F102)</f>
        <v>45117</v>
      </c>
      <c r="G93" s="151"/>
      <c r="H93" s="151">
        <f>SUM(H94:H102)</f>
        <v>138638</v>
      </c>
      <c r="I93" s="137"/>
      <c r="J93" s="137"/>
      <c r="K93" s="137"/>
      <c r="L93" s="138"/>
    </row>
    <row r="94" spans="1:12" ht="15">
      <c r="A94" s="852" t="s">
        <v>1690</v>
      </c>
      <c r="B94" s="764" t="s">
        <v>907</v>
      </c>
      <c r="C94" s="193">
        <v>2638</v>
      </c>
      <c r="D94" s="137"/>
      <c r="E94" s="137"/>
      <c r="F94" s="137"/>
      <c r="G94" s="137"/>
      <c r="H94" s="137">
        <f>SUM(C94)</f>
        <v>2638</v>
      </c>
      <c r="I94" s="137"/>
      <c r="J94" s="137"/>
      <c r="K94" s="137"/>
      <c r="L94" s="138"/>
    </row>
    <row r="95" spans="1:12" ht="30">
      <c r="A95" s="853" t="s">
        <v>1691</v>
      </c>
      <c r="B95" s="765" t="s">
        <v>844</v>
      </c>
      <c r="C95" s="193">
        <v>25000</v>
      </c>
      <c r="D95" s="137"/>
      <c r="E95" s="137"/>
      <c r="F95" s="137"/>
      <c r="G95" s="137"/>
      <c r="H95" s="137">
        <f>SUM(C95)</f>
        <v>25000</v>
      </c>
      <c r="I95" s="137"/>
      <c r="J95" s="137"/>
      <c r="K95" s="137"/>
      <c r="L95" s="138"/>
    </row>
    <row r="96" spans="1:12" ht="15">
      <c r="A96" s="852" t="s">
        <v>1692</v>
      </c>
      <c r="B96" s="765" t="s">
        <v>270</v>
      </c>
      <c r="C96" s="193">
        <v>1000</v>
      </c>
      <c r="D96" s="137"/>
      <c r="E96" s="137"/>
      <c r="F96" s="137"/>
      <c r="G96" s="137"/>
      <c r="H96" s="137">
        <f>SUM(C96)</f>
        <v>1000</v>
      </c>
      <c r="I96" s="137"/>
      <c r="J96" s="137"/>
      <c r="K96" s="137"/>
      <c r="L96" s="138"/>
    </row>
    <row r="97" spans="1:12" ht="15">
      <c r="A97" s="853" t="s">
        <v>1693</v>
      </c>
      <c r="B97" s="766" t="s">
        <v>664</v>
      </c>
      <c r="C97" s="193">
        <v>17400</v>
      </c>
      <c r="D97" s="137"/>
      <c r="E97" s="137"/>
      <c r="F97" s="137">
        <f>C97</f>
        <v>17400</v>
      </c>
      <c r="G97" s="137"/>
      <c r="H97" s="137"/>
      <c r="I97" s="137"/>
      <c r="J97" s="137"/>
      <c r="K97" s="137"/>
      <c r="L97" s="138"/>
    </row>
    <row r="98" spans="1:12" ht="15">
      <c r="A98" s="852" t="s">
        <v>1694</v>
      </c>
      <c r="B98" s="766" t="s">
        <v>97</v>
      </c>
      <c r="C98" s="193">
        <v>10000</v>
      </c>
      <c r="D98" s="137"/>
      <c r="E98" s="137"/>
      <c r="F98" s="137">
        <f>C98</f>
        <v>10000</v>
      </c>
      <c r="G98" s="137"/>
      <c r="H98" s="137"/>
      <c r="I98" s="137"/>
      <c r="J98" s="137"/>
      <c r="K98" s="137"/>
      <c r="L98" s="138"/>
    </row>
    <row r="99" spans="1:12" ht="15">
      <c r="A99" s="853" t="s">
        <v>1695</v>
      </c>
      <c r="B99" s="767" t="s">
        <v>308</v>
      </c>
      <c r="C99" s="193">
        <v>7000</v>
      </c>
      <c r="D99" s="137"/>
      <c r="E99" s="137"/>
      <c r="F99" s="137">
        <f>C99</f>
        <v>7000</v>
      </c>
      <c r="G99" s="137"/>
      <c r="H99" s="137"/>
      <c r="I99" s="137"/>
      <c r="J99" s="137"/>
      <c r="K99" s="137"/>
      <c r="L99" s="138"/>
    </row>
    <row r="100" spans="1:12" ht="15">
      <c r="A100" s="852" t="s">
        <v>1696</v>
      </c>
      <c r="B100" s="766" t="s">
        <v>98</v>
      </c>
      <c r="C100" s="193">
        <v>7917</v>
      </c>
      <c r="D100" s="137"/>
      <c r="E100" s="137"/>
      <c r="F100" s="137">
        <f>C100</f>
        <v>7917</v>
      </c>
      <c r="G100" s="137"/>
      <c r="H100" s="137"/>
      <c r="I100" s="137"/>
      <c r="J100" s="137"/>
      <c r="K100" s="137"/>
      <c r="L100" s="138"/>
    </row>
    <row r="101" spans="1:12" ht="15">
      <c r="A101" s="852" t="s">
        <v>1697</v>
      </c>
      <c r="B101" s="766" t="s">
        <v>197</v>
      </c>
      <c r="C101" s="193">
        <v>2800</v>
      </c>
      <c r="D101" s="137"/>
      <c r="E101" s="137"/>
      <c r="F101" s="137">
        <f>C101</f>
        <v>2800</v>
      </c>
      <c r="G101" s="137"/>
      <c r="H101" s="137"/>
      <c r="I101" s="137"/>
      <c r="J101" s="137"/>
      <c r="K101" s="137"/>
      <c r="L101" s="138"/>
    </row>
    <row r="102" spans="1:12" ht="15">
      <c r="A102" s="853" t="s">
        <v>1698</v>
      </c>
      <c r="B102" s="813" t="s">
        <v>466</v>
      </c>
      <c r="C102" s="521">
        <v>110000</v>
      </c>
      <c r="D102" s="800"/>
      <c r="E102" s="800"/>
      <c r="F102" s="800"/>
      <c r="G102" s="800"/>
      <c r="H102" s="800">
        <f>C102</f>
        <v>110000</v>
      </c>
      <c r="I102" s="800"/>
      <c r="J102" s="800"/>
      <c r="K102" s="800"/>
      <c r="L102" s="810"/>
    </row>
    <row r="103" spans="1:12" ht="15">
      <c r="A103" s="805" t="s">
        <v>120</v>
      </c>
      <c r="B103" s="130" t="s">
        <v>294</v>
      </c>
      <c r="C103" s="131">
        <f>SUM(C104:C109)</f>
        <v>51460</v>
      </c>
      <c r="D103" s="131">
        <f>SUM(D104:D109)</f>
        <v>3682</v>
      </c>
      <c r="E103" s="131">
        <f>SUM(E104:E109)</f>
        <v>1178</v>
      </c>
      <c r="F103" s="131">
        <f>SUM(F104:F109)</f>
        <v>34600</v>
      </c>
      <c r="G103" s="131"/>
      <c r="H103" s="131">
        <f>SUM(H104:H109)</f>
        <v>0</v>
      </c>
      <c r="I103" s="131">
        <f>SUM(I104:I109)</f>
        <v>12000</v>
      </c>
      <c r="J103" s="131">
        <f>SUM(J104:J109)</f>
        <v>0</v>
      </c>
      <c r="K103" s="131">
        <f>SUM(K104:K109)</f>
        <v>0</v>
      </c>
      <c r="L103" s="144">
        <f>SUM(L104:L109)</f>
        <v>12000</v>
      </c>
    </row>
    <row r="104" spans="1:12" ht="15">
      <c r="A104" s="854" t="s">
        <v>143</v>
      </c>
      <c r="B104" s="768" t="s">
        <v>854</v>
      </c>
      <c r="C104" s="211">
        <f>22200-1600</f>
        <v>20600</v>
      </c>
      <c r="D104" s="135"/>
      <c r="E104" s="135"/>
      <c r="F104" s="135">
        <f>SUM(C104)</f>
        <v>20600</v>
      </c>
      <c r="G104" s="135"/>
      <c r="H104" s="135"/>
      <c r="I104" s="135"/>
      <c r="J104" s="135"/>
      <c r="K104" s="135"/>
      <c r="L104" s="136"/>
    </row>
    <row r="105" spans="1:12" ht="15">
      <c r="A105" s="852" t="s">
        <v>144</v>
      </c>
      <c r="B105" s="764" t="s">
        <v>271</v>
      </c>
      <c r="C105" s="193">
        <v>1500</v>
      </c>
      <c r="D105" s="137"/>
      <c r="E105" s="137"/>
      <c r="F105" s="135">
        <f>C105</f>
        <v>1500</v>
      </c>
      <c r="G105" s="135"/>
      <c r="H105" s="137"/>
      <c r="I105" s="137"/>
      <c r="J105" s="137"/>
      <c r="K105" s="137"/>
      <c r="L105" s="138"/>
    </row>
    <row r="106" spans="1:12" ht="15">
      <c r="A106" s="854" t="s">
        <v>145</v>
      </c>
      <c r="B106" s="764" t="s">
        <v>295</v>
      </c>
      <c r="C106" s="193">
        <v>10000</v>
      </c>
      <c r="D106" s="137"/>
      <c r="E106" s="137"/>
      <c r="F106" s="135">
        <f>C106</f>
        <v>10000</v>
      </c>
      <c r="G106" s="135"/>
      <c r="H106" s="137"/>
      <c r="I106" s="137"/>
      <c r="J106" s="137"/>
      <c r="K106" s="137"/>
      <c r="L106" s="138"/>
    </row>
    <row r="107" spans="1:12" ht="15">
      <c r="A107" s="852" t="s">
        <v>1699</v>
      </c>
      <c r="B107" s="764" t="s">
        <v>296</v>
      </c>
      <c r="C107" s="193">
        <v>4860</v>
      </c>
      <c r="D107" s="137">
        <v>3682</v>
      </c>
      <c r="E107" s="137">
        <f>C107-D107</f>
        <v>1178</v>
      </c>
      <c r="F107" s="135"/>
      <c r="G107" s="135"/>
      <c r="H107" s="137"/>
      <c r="I107" s="137"/>
      <c r="J107" s="137"/>
      <c r="K107" s="137"/>
      <c r="L107" s="138"/>
    </row>
    <row r="108" spans="1:12" ht="15">
      <c r="A108" s="854" t="s">
        <v>1700</v>
      </c>
      <c r="B108" s="764" t="s">
        <v>297</v>
      </c>
      <c r="C108" s="193">
        <v>12000</v>
      </c>
      <c r="D108" s="137"/>
      <c r="E108" s="137"/>
      <c r="F108" s="135"/>
      <c r="G108" s="135"/>
      <c r="H108" s="137"/>
      <c r="I108" s="137">
        <f>SUM(L108)</f>
        <v>12000</v>
      </c>
      <c r="J108" s="137"/>
      <c r="K108" s="137"/>
      <c r="L108" s="138">
        <f>C108</f>
        <v>12000</v>
      </c>
    </row>
    <row r="109" spans="1:12" ht="15">
      <c r="A109" s="852" t="s">
        <v>1701</v>
      </c>
      <c r="B109" s="771" t="s">
        <v>298</v>
      </c>
      <c r="C109" s="193">
        <v>2500</v>
      </c>
      <c r="D109" s="137"/>
      <c r="E109" s="137"/>
      <c r="F109" s="135">
        <f>C109</f>
        <v>2500</v>
      </c>
      <c r="G109" s="135"/>
      <c r="H109" s="137"/>
      <c r="I109" s="137"/>
      <c r="J109" s="137"/>
      <c r="K109" s="137"/>
      <c r="L109" s="138"/>
    </row>
    <row r="110" spans="1:12" ht="15">
      <c r="A110" s="803" t="s">
        <v>121</v>
      </c>
      <c r="B110" s="130" t="s">
        <v>344</v>
      </c>
      <c r="C110" s="131">
        <f aca="true" t="shared" si="7" ref="C110:L110">SUM(C141,C132,C123,C117,C111)</f>
        <v>1136138</v>
      </c>
      <c r="D110" s="131">
        <f t="shared" si="7"/>
        <v>6596</v>
      </c>
      <c r="E110" s="131">
        <f t="shared" si="7"/>
        <v>2112</v>
      </c>
      <c r="F110" s="131">
        <f t="shared" si="7"/>
        <v>86524</v>
      </c>
      <c r="G110" s="131">
        <f t="shared" si="7"/>
        <v>0</v>
      </c>
      <c r="H110" s="131">
        <f t="shared" si="7"/>
        <v>1040906</v>
      </c>
      <c r="I110" s="131">
        <f t="shared" si="7"/>
        <v>0</v>
      </c>
      <c r="J110" s="131">
        <f t="shared" si="7"/>
        <v>0</v>
      </c>
      <c r="K110" s="131">
        <f t="shared" si="7"/>
        <v>0</v>
      </c>
      <c r="L110" s="144">
        <f t="shared" si="7"/>
        <v>0</v>
      </c>
    </row>
    <row r="111" spans="1:12" ht="15">
      <c r="A111" s="806" t="s">
        <v>122</v>
      </c>
      <c r="B111" s="719" t="s">
        <v>299</v>
      </c>
      <c r="C111" s="148">
        <f>SUM(C112:C116)</f>
        <v>28100</v>
      </c>
      <c r="D111" s="148">
        <f>SUM(D112:D116)</f>
        <v>2121</v>
      </c>
      <c r="E111" s="148">
        <f>SUM(E112:E116)</f>
        <v>679</v>
      </c>
      <c r="F111" s="148">
        <f>SUM(F112:F116)</f>
        <v>13400</v>
      </c>
      <c r="G111" s="148"/>
      <c r="H111" s="148">
        <f>SUM(H112:H116)</f>
        <v>11900</v>
      </c>
      <c r="I111" s="148">
        <f>SUM(I112:I116)</f>
        <v>0</v>
      </c>
      <c r="J111" s="148">
        <f>SUM(J112:J116)</f>
        <v>0</v>
      </c>
      <c r="K111" s="148">
        <f>SUM(K112:K116)</f>
        <v>0</v>
      </c>
      <c r="L111" s="152">
        <f>SUM(L112:L116)</f>
        <v>0</v>
      </c>
    </row>
    <row r="112" spans="1:12" ht="15">
      <c r="A112" s="851" t="s">
        <v>792</v>
      </c>
      <c r="B112" s="187" t="s">
        <v>907</v>
      </c>
      <c r="C112" s="193">
        <v>7000</v>
      </c>
      <c r="D112" s="137"/>
      <c r="E112" s="137"/>
      <c r="F112" s="137"/>
      <c r="G112" s="137"/>
      <c r="H112" s="137">
        <f>SUM(C112)</f>
        <v>7000</v>
      </c>
      <c r="I112" s="137"/>
      <c r="J112" s="137"/>
      <c r="K112" s="137"/>
      <c r="L112" s="138"/>
    </row>
    <row r="113" spans="1:12" ht="15">
      <c r="A113" s="851" t="s">
        <v>793</v>
      </c>
      <c r="B113" s="187" t="s">
        <v>300</v>
      </c>
      <c r="C113" s="193">
        <v>12600</v>
      </c>
      <c r="D113" s="137">
        <v>1136</v>
      </c>
      <c r="E113" s="137">
        <v>364</v>
      </c>
      <c r="F113" s="193">
        <v>11100</v>
      </c>
      <c r="G113" s="137"/>
      <c r="H113" s="137"/>
      <c r="I113" s="137"/>
      <c r="J113" s="137"/>
      <c r="K113" s="137"/>
      <c r="L113" s="138"/>
    </row>
    <row r="114" spans="1:12" ht="15">
      <c r="A114" s="851" t="s">
        <v>1702</v>
      </c>
      <c r="B114" s="187" t="s">
        <v>301</v>
      </c>
      <c r="C114" s="193">
        <v>3500</v>
      </c>
      <c r="D114" s="137"/>
      <c r="E114" s="137"/>
      <c r="F114" s="137"/>
      <c r="G114" s="137"/>
      <c r="H114" s="137">
        <f>C114</f>
        <v>3500</v>
      </c>
      <c r="I114" s="137"/>
      <c r="J114" s="137"/>
      <c r="K114" s="137"/>
      <c r="L114" s="138"/>
    </row>
    <row r="115" spans="1:12" ht="15">
      <c r="A115" s="851" t="s">
        <v>1703</v>
      </c>
      <c r="B115" s="187" t="s">
        <v>302</v>
      </c>
      <c r="C115" s="193">
        <v>3500</v>
      </c>
      <c r="D115" s="137">
        <v>985</v>
      </c>
      <c r="E115" s="137">
        <v>315</v>
      </c>
      <c r="F115" s="137">
        <v>2200</v>
      </c>
      <c r="G115" s="137"/>
      <c r="H115" s="137"/>
      <c r="I115" s="137"/>
      <c r="J115" s="137"/>
      <c r="K115" s="137"/>
      <c r="L115" s="138"/>
    </row>
    <row r="116" spans="1:12" ht="15">
      <c r="A116" s="851" t="s">
        <v>1704</v>
      </c>
      <c r="B116" s="187" t="s">
        <v>149</v>
      </c>
      <c r="C116" s="193">
        <v>1500</v>
      </c>
      <c r="D116" s="137"/>
      <c r="E116" s="137"/>
      <c r="F116" s="137">
        <v>100</v>
      </c>
      <c r="G116" s="137"/>
      <c r="H116" s="137">
        <v>1400</v>
      </c>
      <c r="I116" s="137"/>
      <c r="J116" s="137"/>
      <c r="K116" s="137"/>
      <c r="L116" s="138"/>
    </row>
    <row r="117" spans="1:12" ht="15">
      <c r="A117" s="804" t="s">
        <v>123</v>
      </c>
      <c r="B117" s="718" t="s">
        <v>303</v>
      </c>
      <c r="C117" s="531">
        <f aca="true" t="shared" si="8" ref="C117:L117">SUM(C118:C122)</f>
        <v>349600</v>
      </c>
      <c r="D117" s="145">
        <f t="shared" si="8"/>
        <v>1894</v>
      </c>
      <c r="E117" s="145">
        <f t="shared" si="8"/>
        <v>606</v>
      </c>
      <c r="F117" s="145">
        <f t="shared" si="8"/>
        <v>5560</v>
      </c>
      <c r="G117" s="145">
        <f t="shared" si="8"/>
        <v>0</v>
      </c>
      <c r="H117" s="145">
        <f t="shared" si="8"/>
        <v>341540</v>
      </c>
      <c r="I117" s="145">
        <f t="shared" si="8"/>
        <v>0</v>
      </c>
      <c r="J117" s="145">
        <f t="shared" si="8"/>
        <v>0</v>
      </c>
      <c r="K117" s="145">
        <f t="shared" si="8"/>
        <v>0</v>
      </c>
      <c r="L117" s="153">
        <f t="shared" si="8"/>
        <v>0</v>
      </c>
    </row>
    <row r="118" spans="1:12" ht="15">
      <c r="A118" s="851" t="s">
        <v>794</v>
      </c>
      <c r="B118" s="184" t="s">
        <v>907</v>
      </c>
      <c r="C118" s="193">
        <v>221413</v>
      </c>
      <c r="D118" s="137"/>
      <c r="E118" s="137"/>
      <c r="F118" s="137"/>
      <c r="G118" s="137"/>
      <c r="H118" s="137">
        <v>221413</v>
      </c>
      <c r="I118" s="137"/>
      <c r="J118" s="137"/>
      <c r="K118" s="137"/>
      <c r="L118" s="138"/>
    </row>
    <row r="119" spans="1:12" ht="15">
      <c r="A119" s="851" t="s">
        <v>795</v>
      </c>
      <c r="B119" s="184" t="s">
        <v>304</v>
      </c>
      <c r="C119" s="193">
        <v>6600</v>
      </c>
      <c r="D119" s="137">
        <v>758</v>
      </c>
      <c r="E119" s="137">
        <v>242</v>
      </c>
      <c r="F119" s="137">
        <v>1600</v>
      </c>
      <c r="G119" s="137"/>
      <c r="H119" s="137">
        <v>4000</v>
      </c>
      <c r="I119" s="137"/>
      <c r="J119" s="137"/>
      <c r="K119" s="137"/>
      <c r="L119" s="138"/>
    </row>
    <row r="120" spans="1:12" ht="15">
      <c r="A120" s="851" t="s">
        <v>796</v>
      </c>
      <c r="B120" s="184" t="s">
        <v>305</v>
      </c>
      <c r="C120" s="193">
        <v>7500</v>
      </c>
      <c r="D120" s="137">
        <v>1136</v>
      </c>
      <c r="E120" s="137">
        <v>364</v>
      </c>
      <c r="F120" s="137">
        <v>3000</v>
      </c>
      <c r="G120" s="137"/>
      <c r="H120" s="137">
        <v>3000</v>
      </c>
      <c r="I120" s="137"/>
      <c r="J120" s="137"/>
      <c r="K120" s="137"/>
      <c r="L120" s="138"/>
    </row>
    <row r="121" spans="1:12" ht="15">
      <c r="A121" s="851" t="s">
        <v>797</v>
      </c>
      <c r="B121" s="184" t="s">
        <v>307</v>
      </c>
      <c r="C121" s="193">
        <v>112087</v>
      </c>
      <c r="D121" s="137"/>
      <c r="E121" s="137"/>
      <c r="F121" s="137">
        <v>160</v>
      </c>
      <c r="G121" s="137"/>
      <c r="H121" s="137">
        <f>C121-F121</f>
        <v>111927</v>
      </c>
      <c r="I121" s="137"/>
      <c r="J121" s="137"/>
      <c r="K121" s="137"/>
      <c r="L121" s="138"/>
    </row>
    <row r="122" spans="1:12" ht="15">
      <c r="A122" s="851" t="s">
        <v>798</v>
      </c>
      <c r="B122" s="184" t="s">
        <v>1285</v>
      </c>
      <c r="C122" s="193">
        <v>2000</v>
      </c>
      <c r="D122" s="137"/>
      <c r="E122" s="137"/>
      <c r="F122" s="137">
        <v>800</v>
      </c>
      <c r="G122" s="137"/>
      <c r="H122" s="137">
        <v>1200</v>
      </c>
      <c r="I122" s="137"/>
      <c r="J122" s="137"/>
      <c r="K122" s="137"/>
      <c r="L122" s="138"/>
    </row>
    <row r="123" spans="1:12" ht="15">
      <c r="A123" s="804" t="s">
        <v>124</v>
      </c>
      <c r="B123" s="718" t="s">
        <v>309</v>
      </c>
      <c r="C123" s="531">
        <f aca="true" t="shared" si="9" ref="C123:H123">SUM(C124:C131)</f>
        <v>48800</v>
      </c>
      <c r="D123" s="145">
        <f t="shared" si="9"/>
        <v>406</v>
      </c>
      <c r="E123" s="145">
        <f t="shared" si="9"/>
        <v>130</v>
      </c>
      <c r="F123" s="145">
        <f t="shared" si="9"/>
        <v>37164</v>
      </c>
      <c r="G123" s="145">
        <f t="shared" si="9"/>
        <v>0</v>
      </c>
      <c r="H123" s="145">
        <f t="shared" si="9"/>
        <v>11100</v>
      </c>
      <c r="I123" s="145">
        <f>SUM(I124:I128)</f>
        <v>0</v>
      </c>
      <c r="J123" s="145">
        <f>SUM(J124:J128)</f>
        <v>0</v>
      </c>
      <c r="K123" s="145">
        <f>SUM(K124:K128)</f>
        <v>0</v>
      </c>
      <c r="L123" s="153">
        <f>SUM(L124:L128)</f>
        <v>0</v>
      </c>
    </row>
    <row r="124" spans="1:12" ht="15">
      <c r="A124" s="851" t="s">
        <v>799</v>
      </c>
      <c r="B124" s="184" t="s">
        <v>907</v>
      </c>
      <c r="C124" s="193">
        <v>1500</v>
      </c>
      <c r="D124" s="137"/>
      <c r="E124" s="137"/>
      <c r="F124" s="137"/>
      <c r="G124" s="137"/>
      <c r="H124" s="137">
        <v>1500</v>
      </c>
      <c r="I124" s="137"/>
      <c r="J124" s="137"/>
      <c r="K124" s="137"/>
      <c r="L124" s="138"/>
    </row>
    <row r="125" spans="1:12" ht="15">
      <c r="A125" s="851" t="s">
        <v>800</v>
      </c>
      <c r="B125" s="184" t="s">
        <v>310</v>
      </c>
      <c r="C125" s="193">
        <v>900</v>
      </c>
      <c r="D125" s="137">
        <v>406</v>
      </c>
      <c r="E125" s="137">
        <v>130</v>
      </c>
      <c r="F125" s="137">
        <v>364</v>
      </c>
      <c r="G125" s="137"/>
      <c r="H125" s="137"/>
      <c r="I125" s="137"/>
      <c r="J125" s="137"/>
      <c r="K125" s="137"/>
      <c r="L125" s="138"/>
    </row>
    <row r="126" spans="1:12" ht="15">
      <c r="A126" s="851" t="s">
        <v>801</v>
      </c>
      <c r="B126" s="184" t="s">
        <v>311</v>
      </c>
      <c r="C126" s="193">
        <v>3700</v>
      </c>
      <c r="D126" s="137"/>
      <c r="E126" s="137"/>
      <c r="F126" s="137">
        <v>3700</v>
      </c>
      <c r="G126" s="137"/>
      <c r="H126" s="137"/>
      <c r="I126" s="137"/>
      <c r="J126" s="137"/>
      <c r="K126" s="137"/>
      <c r="L126" s="138"/>
    </row>
    <row r="127" spans="1:12" ht="15">
      <c r="A127" s="851" t="s">
        <v>802</v>
      </c>
      <c r="B127" s="184" t="s">
        <v>312</v>
      </c>
      <c r="C127" s="193">
        <v>2700</v>
      </c>
      <c r="D127" s="137"/>
      <c r="E127" s="137"/>
      <c r="F127" s="137">
        <v>100</v>
      </c>
      <c r="G127" s="137"/>
      <c r="H127" s="137">
        <v>2600</v>
      </c>
      <c r="I127" s="137"/>
      <c r="J127" s="137"/>
      <c r="K127" s="137"/>
      <c r="L127" s="138"/>
    </row>
    <row r="128" spans="1:12" ht="15">
      <c r="A128" s="851" t="s">
        <v>803</v>
      </c>
      <c r="B128" s="184" t="s">
        <v>739</v>
      </c>
      <c r="C128" s="193">
        <v>7200</v>
      </c>
      <c r="D128" s="137"/>
      <c r="E128" s="137"/>
      <c r="F128" s="137">
        <f>C128</f>
        <v>7200</v>
      </c>
      <c r="G128" s="137"/>
      <c r="H128" s="137"/>
      <c r="I128" s="137"/>
      <c r="J128" s="137"/>
      <c r="K128" s="137"/>
      <c r="L128" s="138"/>
    </row>
    <row r="129" spans="1:12" ht="15">
      <c r="A129" s="851" t="s">
        <v>809</v>
      </c>
      <c r="B129" s="542" t="s">
        <v>313</v>
      </c>
      <c r="C129" s="193">
        <v>22600</v>
      </c>
      <c r="D129" s="146"/>
      <c r="E129" s="146"/>
      <c r="F129" s="146">
        <v>22600</v>
      </c>
      <c r="G129" s="146"/>
      <c r="H129" s="146"/>
      <c r="I129" s="146"/>
      <c r="J129" s="146"/>
      <c r="K129" s="146"/>
      <c r="L129" s="138"/>
    </row>
    <row r="130" spans="1:12" ht="14.25" customHeight="1">
      <c r="A130" s="851" t="s">
        <v>1705</v>
      </c>
      <c r="B130" s="542" t="s">
        <v>100</v>
      </c>
      <c r="C130" s="193">
        <v>7000</v>
      </c>
      <c r="D130" s="146"/>
      <c r="E130" s="146"/>
      <c r="F130" s="146">
        <v>2000</v>
      </c>
      <c r="G130" s="146"/>
      <c r="H130" s="146">
        <f>2000+3000</f>
        <v>5000</v>
      </c>
      <c r="I130" s="146"/>
      <c r="J130" s="146"/>
      <c r="K130" s="146"/>
      <c r="L130" s="138"/>
    </row>
    <row r="131" spans="1:12" ht="15">
      <c r="A131" s="851" t="s">
        <v>1706</v>
      </c>
      <c r="B131" s="542" t="s">
        <v>1796</v>
      </c>
      <c r="C131" s="193">
        <v>3200</v>
      </c>
      <c r="D131" s="146"/>
      <c r="E131" s="146"/>
      <c r="F131" s="146">
        <v>1200</v>
      </c>
      <c r="G131" s="146"/>
      <c r="H131" s="146">
        <v>2000</v>
      </c>
      <c r="I131" s="146"/>
      <c r="J131" s="146"/>
      <c r="K131" s="146"/>
      <c r="L131" s="138"/>
    </row>
    <row r="132" spans="1:12" ht="15">
      <c r="A132" s="804" t="s">
        <v>125</v>
      </c>
      <c r="B132" s="718" t="s">
        <v>314</v>
      </c>
      <c r="C132" s="531">
        <f>SUM(C133:C140)</f>
        <v>314038</v>
      </c>
      <c r="D132" s="145">
        <f>SUM(D133:D140)</f>
        <v>660</v>
      </c>
      <c r="E132" s="145">
        <f>SUM(E133:E140)</f>
        <v>212</v>
      </c>
      <c r="F132" s="145">
        <f>SUM(F133:F140)</f>
        <v>14700</v>
      </c>
      <c r="G132" s="145"/>
      <c r="H132" s="145">
        <f>SUM(H133:H140)</f>
        <v>298466</v>
      </c>
      <c r="I132" s="145">
        <f>SUM(I133:I140)</f>
        <v>0</v>
      </c>
      <c r="J132" s="145">
        <f>SUM(J133:J140)</f>
        <v>0</v>
      </c>
      <c r="K132" s="145">
        <f>SUM(K133:K140)</f>
        <v>0</v>
      </c>
      <c r="L132" s="153">
        <f>SUM(L133:L140)</f>
        <v>0</v>
      </c>
    </row>
    <row r="133" spans="1:12" ht="15">
      <c r="A133" s="851" t="s">
        <v>806</v>
      </c>
      <c r="B133" s="184" t="s">
        <v>215</v>
      </c>
      <c r="C133" s="193">
        <v>274466</v>
      </c>
      <c r="D133" s="137"/>
      <c r="E133" s="137"/>
      <c r="F133" s="137"/>
      <c r="G133" s="137"/>
      <c r="H133" s="137">
        <v>274466</v>
      </c>
      <c r="I133" s="137"/>
      <c r="J133" s="137"/>
      <c r="K133" s="137"/>
      <c r="L133" s="138"/>
    </row>
    <row r="134" spans="1:12" ht="15">
      <c r="A134" s="851" t="s">
        <v>1707</v>
      </c>
      <c r="B134" s="184" t="s">
        <v>315</v>
      </c>
      <c r="C134" s="193">
        <v>3700</v>
      </c>
      <c r="D134" s="137"/>
      <c r="E134" s="137"/>
      <c r="F134" s="137">
        <f>C134</f>
        <v>3700</v>
      </c>
      <c r="G134" s="137"/>
      <c r="H134" s="137"/>
      <c r="I134" s="137"/>
      <c r="J134" s="137"/>
      <c r="K134" s="137"/>
      <c r="L134" s="138"/>
    </row>
    <row r="135" spans="1:12" ht="15">
      <c r="A135" s="851" t="s">
        <v>1708</v>
      </c>
      <c r="B135" s="184" t="s">
        <v>101</v>
      </c>
      <c r="C135" s="193">
        <v>8372</v>
      </c>
      <c r="D135" s="137">
        <v>660</v>
      </c>
      <c r="E135" s="137">
        <v>212</v>
      </c>
      <c r="F135" s="137">
        <v>2500</v>
      </c>
      <c r="G135" s="137"/>
      <c r="H135" s="137">
        <v>5000</v>
      </c>
      <c r="I135" s="137"/>
      <c r="J135" s="137"/>
      <c r="K135" s="137"/>
      <c r="L135" s="138"/>
    </row>
    <row r="136" spans="1:12" ht="15">
      <c r="A136" s="851" t="s">
        <v>1709</v>
      </c>
      <c r="B136" s="184" t="s">
        <v>306</v>
      </c>
      <c r="C136" s="193">
        <v>7100</v>
      </c>
      <c r="D136" s="137"/>
      <c r="E136" s="137"/>
      <c r="F136" s="137">
        <v>3100</v>
      </c>
      <c r="G136" s="137"/>
      <c r="H136" s="137">
        <v>4000</v>
      </c>
      <c r="I136" s="137"/>
      <c r="J136" s="137"/>
      <c r="K136" s="137"/>
      <c r="L136" s="138"/>
    </row>
    <row r="137" spans="1:12" ht="15">
      <c r="A137" s="851" t="s">
        <v>1710</v>
      </c>
      <c r="B137" s="184" t="s">
        <v>318</v>
      </c>
      <c r="C137" s="193">
        <v>2200</v>
      </c>
      <c r="D137" s="137"/>
      <c r="E137" s="137"/>
      <c r="F137" s="137">
        <v>100</v>
      </c>
      <c r="G137" s="137"/>
      <c r="H137" s="137">
        <v>2100</v>
      </c>
      <c r="I137" s="137"/>
      <c r="J137" s="137"/>
      <c r="K137" s="137"/>
      <c r="L137" s="138"/>
    </row>
    <row r="138" spans="1:12" ht="15">
      <c r="A138" s="851" t="s">
        <v>1711</v>
      </c>
      <c r="B138" s="184" t="s">
        <v>1257</v>
      </c>
      <c r="C138" s="193">
        <v>1400</v>
      </c>
      <c r="D138" s="137"/>
      <c r="E138" s="137"/>
      <c r="F138" s="137">
        <f>C138</f>
        <v>1400</v>
      </c>
      <c r="G138" s="137"/>
      <c r="H138" s="137"/>
      <c r="I138" s="137"/>
      <c r="J138" s="137"/>
      <c r="K138" s="137"/>
      <c r="L138" s="138"/>
    </row>
    <row r="139" spans="1:12" ht="15">
      <c r="A139" s="851" t="s">
        <v>1712</v>
      </c>
      <c r="B139" s="184" t="s">
        <v>316</v>
      </c>
      <c r="C139" s="193">
        <v>3000</v>
      </c>
      <c r="D139" s="137"/>
      <c r="E139" s="137"/>
      <c r="F139" s="137">
        <v>100</v>
      </c>
      <c r="G139" s="137"/>
      <c r="H139" s="137">
        <v>2900</v>
      </c>
      <c r="I139" s="137"/>
      <c r="J139" s="137"/>
      <c r="K139" s="137"/>
      <c r="L139" s="138"/>
    </row>
    <row r="140" spans="1:12" ht="15">
      <c r="A140" s="851" t="s">
        <v>1713</v>
      </c>
      <c r="B140" s="184" t="s">
        <v>902</v>
      </c>
      <c r="C140" s="193">
        <v>13800</v>
      </c>
      <c r="D140" s="137"/>
      <c r="E140" s="137"/>
      <c r="F140" s="137">
        <v>3800</v>
      </c>
      <c r="G140" s="137"/>
      <c r="H140" s="137">
        <v>10000</v>
      </c>
      <c r="I140" s="137"/>
      <c r="J140" s="137"/>
      <c r="K140" s="137"/>
      <c r="L140" s="138"/>
    </row>
    <row r="141" spans="1:12" ht="15">
      <c r="A141" s="804" t="s">
        <v>126</v>
      </c>
      <c r="B141" s="718" t="s">
        <v>906</v>
      </c>
      <c r="C141" s="145">
        <f>SUM(C149:C151,C142)</f>
        <v>395600</v>
      </c>
      <c r="D141" s="145">
        <f>SUM(D149:D151,D142)</f>
        <v>1515</v>
      </c>
      <c r="E141" s="145">
        <f>SUM(E149:E151,E142)</f>
        <v>485</v>
      </c>
      <c r="F141" s="145">
        <f>SUM(F149:F151,F142)</f>
        <v>15700</v>
      </c>
      <c r="G141" s="145"/>
      <c r="H141" s="145">
        <f>SUM(H149:H151,H142)</f>
        <v>377900</v>
      </c>
      <c r="I141" s="145">
        <f>SUM(I142:I151)</f>
        <v>0</v>
      </c>
      <c r="J141" s="145">
        <f>SUM(J142:J151)</f>
        <v>0</v>
      </c>
      <c r="K141" s="145">
        <f>SUM(K142:K151)</f>
        <v>0</v>
      </c>
      <c r="L141" s="153">
        <f>SUM(L142:L151)</f>
        <v>0</v>
      </c>
    </row>
    <row r="142" spans="1:12" ht="15">
      <c r="A142" s="851" t="s">
        <v>1714</v>
      </c>
      <c r="B142" s="187" t="s">
        <v>907</v>
      </c>
      <c r="C142" s="193">
        <v>252500</v>
      </c>
      <c r="D142" s="137"/>
      <c r="E142" s="137"/>
      <c r="F142" s="137"/>
      <c r="G142" s="137"/>
      <c r="H142" s="137">
        <v>252500</v>
      </c>
      <c r="I142" s="137"/>
      <c r="J142" s="137"/>
      <c r="K142" s="137"/>
      <c r="L142" s="138"/>
    </row>
    <row r="143" spans="1:12" ht="15">
      <c r="A143" s="852"/>
      <c r="B143" s="1332" t="s">
        <v>1639</v>
      </c>
      <c r="C143" s="193"/>
      <c r="D143" s="146"/>
      <c r="E143" s="137"/>
      <c r="F143" s="137"/>
      <c r="G143" s="137"/>
      <c r="H143" s="137"/>
      <c r="I143" s="137"/>
      <c r="J143" s="137"/>
      <c r="K143" s="137"/>
      <c r="L143" s="138"/>
    </row>
    <row r="144" spans="1:12" ht="15">
      <c r="A144" s="852"/>
      <c r="B144" s="1257" t="s">
        <v>1640</v>
      </c>
      <c r="C144" s="193">
        <v>93577</v>
      </c>
      <c r="D144" s="146"/>
      <c r="E144" s="137"/>
      <c r="F144" s="137"/>
      <c r="G144" s="137"/>
      <c r="H144" s="137">
        <f>C144</f>
        <v>93577</v>
      </c>
      <c r="I144" s="137"/>
      <c r="J144" s="137"/>
      <c r="K144" s="137"/>
      <c r="L144" s="138"/>
    </row>
    <row r="145" spans="1:12" ht="15">
      <c r="A145" s="851"/>
      <c r="B145" s="1333" t="s">
        <v>1642</v>
      </c>
      <c r="C145" s="193">
        <v>62840</v>
      </c>
      <c r="D145" s="146"/>
      <c r="E145" s="137"/>
      <c r="F145" s="137"/>
      <c r="G145" s="137"/>
      <c r="H145" s="137">
        <f>C145</f>
        <v>62840</v>
      </c>
      <c r="I145" s="137"/>
      <c r="J145" s="137"/>
      <c r="K145" s="137"/>
      <c r="L145" s="138"/>
    </row>
    <row r="146" spans="1:12" ht="15">
      <c r="A146" s="852"/>
      <c r="B146" s="728" t="s">
        <v>1643</v>
      </c>
      <c r="C146" s="193">
        <v>30737</v>
      </c>
      <c r="D146" s="146"/>
      <c r="E146" s="137"/>
      <c r="F146" s="137"/>
      <c r="G146" s="137"/>
      <c r="H146" s="137">
        <f>C146</f>
        <v>30737</v>
      </c>
      <c r="I146" s="137"/>
      <c r="J146" s="137"/>
      <c r="K146" s="137"/>
      <c r="L146" s="138"/>
    </row>
    <row r="147" spans="1:12" ht="15">
      <c r="A147" s="852"/>
      <c r="B147" s="728" t="s">
        <v>1641</v>
      </c>
      <c r="C147" s="193">
        <v>138423</v>
      </c>
      <c r="D147" s="146"/>
      <c r="E147" s="137"/>
      <c r="F147" s="137"/>
      <c r="G147" s="137"/>
      <c r="H147" s="137">
        <f>C147</f>
        <v>138423</v>
      </c>
      <c r="I147" s="137"/>
      <c r="J147" s="137"/>
      <c r="K147" s="137"/>
      <c r="L147" s="138"/>
    </row>
    <row r="148" spans="1:12" ht="15">
      <c r="A148" s="852"/>
      <c r="B148" s="1333" t="s">
        <v>1644</v>
      </c>
      <c r="C148" s="193">
        <v>11000</v>
      </c>
      <c r="D148" s="146"/>
      <c r="E148" s="137"/>
      <c r="F148" s="137"/>
      <c r="G148" s="137"/>
      <c r="H148" s="137">
        <f>C148</f>
        <v>11000</v>
      </c>
      <c r="I148" s="137"/>
      <c r="J148" s="137"/>
      <c r="K148" s="137"/>
      <c r="L148" s="138"/>
    </row>
    <row r="149" spans="1:12" ht="15">
      <c r="A149" s="852" t="s">
        <v>1715</v>
      </c>
      <c r="B149" s="187" t="s">
        <v>317</v>
      </c>
      <c r="C149" s="193">
        <v>50600</v>
      </c>
      <c r="D149" s="137">
        <v>1515</v>
      </c>
      <c r="E149" s="137">
        <v>485</v>
      </c>
      <c r="F149" s="137">
        <v>15600</v>
      </c>
      <c r="G149" s="137"/>
      <c r="H149" s="137">
        <v>33000</v>
      </c>
      <c r="I149" s="137"/>
      <c r="J149" s="137"/>
      <c r="K149" s="137"/>
      <c r="L149" s="138"/>
    </row>
    <row r="150" spans="1:12" ht="15">
      <c r="A150" s="851" t="s">
        <v>1716</v>
      </c>
      <c r="B150" s="187" t="s">
        <v>1783</v>
      </c>
      <c r="C150" s="199">
        <v>2500</v>
      </c>
      <c r="D150" s="137"/>
      <c r="E150" s="137"/>
      <c r="F150" s="137">
        <v>100</v>
      </c>
      <c r="G150" s="137"/>
      <c r="H150" s="137">
        <v>2400</v>
      </c>
      <c r="I150" s="137"/>
      <c r="J150" s="137"/>
      <c r="K150" s="137"/>
      <c r="L150" s="138"/>
    </row>
    <row r="151" spans="1:12" ht="15">
      <c r="A151" s="852" t="s">
        <v>1717</v>
      </c>
      <c r="B151" s="342" t="s">
        <v>467</v>
      </c>
      <c r="C151" s="199">
        <v>90000</v>
      </c>
      <c r="D151" s="139"/>
      <c r="E151" s="139"/>
      <c r="F151" s="139"/>
      <c r="G151" s="139"/>
      <c r="H151" s="139">
        <v>90000</v>
      </c>
      <c r="I151" s="139"/>
      <c r="J151" s="139"/>
      <c r="K151" s="139"/>
      <c r="L151" s="140"/>
    </row>
    <row r="152" spans="1:12" ht="15">
      <c r="A152" s="803" t="s">
        <v>127</v>
      </c>
      <c r="B152" s="721" t="s">
        <v>319</v>
      </c>
      <c r="C152" s="147">
        <f>SUM(C153:C172)</f>
        <v>346917</v>
      </c>
      <c r="D152" s="131">
        <f>SUM(D153:D172)</f>
        <v>3000</v>
      </c>
      <c r="E152" s="131">
        <f>SUM(E153:E172)</f>
        <v>28000</v>
      </c>
      <c r="F152" s="131">
        <f>SUM(F153:F172)</f>
        <v>16617</v>
      </c>
      <c r="G152" s="131"/>
      <c r="H152" s="131">
        <f>SUM(H153:H172)</f>
        <v>279300</v>
      </c>
      <c r="I152" s="131">
        <f>SUM(I153:I172)</f>
        <v>20000</v>
      </c>
      <c r="J152" s="131">
        <f>SUM(J153:J172)</f>
        <v>0</v>
      </c>
      <c r="K152" s="131">
        <f>SUM(K153:K172)</f>
        <v>0</v>
      </c>
      <c r="L152" s="144">
        <f>SUM(L153:L172)</f>
        <v>20000</v>
      </c>
    </row>
    <row r="153" spans="1:12" ht="15">
      <c r="A153" s="855" t="s">
        <v>1718</v>
      </c>
      <c r="B153" s="729" t="s">
        <v>1060</v>
      </c>
      <c r="C153" s="211">
        <v>64000</v>
      </c>
      <c r="D153" s="135"/>
      <c r="E153" s="135"/>
      <c r="F153" s="135">
        <v>4000</v>
      </c>
      <c r="G153" s="135"/>
      <c r="H153" s="135">
        <v>60000</v>
      </c>
      <c r="I153" s="135"/>
      <c r="J153" s="135"/>
      <c r="K153" s="135"/>
      <c r="L153" s="136"/>
    </row>
    <row r="154" spans="1:12" ht="15">
      <c r="A154" s="851" t="s">
        <v>1719</v>
      </c>
      <c r="B154" s="184" t="s">
        <v>272</v>
      </c>
      <c r="C154" s="193">
        <v>23000</v>
      </c>
      <c r="D154" s="137"/>
      <c r="E154" s="137"/>
      <c r="F154" s="137">
        <v>500</v>
      </c>
      <c r="G154" s="137"/>
      <c r="H154" s="137">
        <v>22500</v>
      </c>
      <c r="I154" s="137"/>
      <c r="J154" s="137"/>
      <c r="K154" s="137"/>
      <c r="L154" s="138"/>
    </row>
    <row r="155" spans="1:12" ht="15">
      <c r="A155" s="855" t="s">
        <v>1720</v>
      </c>
      <c r="B155" s="184" t="s">
        <v>273</v>
      </c>
      <c r="C155" s="193">
        <v>78000</v>
      </c>
      <c r="D155" s="137"/>
      <c r="E155" s="137">
        <v>27000</v>
      </c>
      <c r="F155" s="137">
        <v>1500</v>
      </c>
      <c r="G155" s="137"/>
      <c r="H155" s="137">
        <v>49500</v>
      </c>
      <c r="I155" s="137"/>
      <c r="J155" s="137"/>
      <c r="K155" s="137"/>
      <c r="L155" s="138"/>
    </row>
    <row r="156" spans="1:12" ht="15">
      <c r="A156" s="851" t="s">
        <v>1721</v>
      </c>
      <c r="B156" s="184" t="s">
        <v>274</v>
      </c>
      <c r="C156" s="193">
        <v>15000</v>
      </c>
      <c r="D156" s="137"/>
      <c r="E156" s="137"/>
      <c r="F156" s="137">
        <v>350</v>
      </c>
      <c r="G156" s="137"/>
      <c r="H156" s="137">
        <v>14650</v>
      </c>
      <c r="I156" s="137"/>
      <c r="J156" s="137"/>
      <c r="K156" s="137"/>
      <c r="L156" s="138"/>
    </row>
    <row r="157" spans="1:12" ht="15">
      <c r="A157" s="855" t="s">
        <v>808</v>
      </c>
      <c r="B157" s="184" t="s">
        <v>275</v>
      </c>
      <c r="C157" s="193">
        <v>4000</v>
      </c>
      <c r="D157" s="137"/>
      <c r="E157" s="137"/>
      <c r="F157" s="137">
        <v>50</v>
      </c>
      <c r="G157" s="137"/>
      <c r="H157" s="137">
        <v>3950</v>
      </c>
      <c r="I157" s="137"/>
      <c r="J157" s="137"/>
      <c r="K157" s="137"/>
      <c r="L157" s="138"/>
    </row>
    <row r="158" spans="1:12" ht="15">
      <c r="A158" s="851" t="s">
        <v>1722</v>
      </c>
      <c r="B158" s="184" t="s">
        <v>896</v>
      </c>
      <c r="C158" s="193">
        <v>23000</v>
      </c>
      <c r="D158" s="137"/>
      <c r="E158" s="137"/>
      <c r="F158" s="137"/>
      <c r="G158" s="137"/>
      <c r="H158" s="137">
        <v>23000</v>
      </c>
      <c r="I158" s="137"/>
      <c r="J158" s="137"/>
      <c r="K158" s="137"/>
      <c r="L158" s="138"/>
    </row>
    <row r="159" spans="1:12" ht="15">
      <c r="A159" s="855" t="s">
        <v>1723</v>
      </c>
      <c r="B159" s="184" t="s">
        <v>897</v>
      </c>
      <c r="C159" s="193">
        <v>21000</v>
      </c>
      <c r="D159" s="137"/>
      <c r="E159" s="137"/>
      <c r="F159" s="137">
        <v>250</v>
      </c>
      <c r="G159" s="137"/>
      <c r="H159" s="137">
        <v>20750</v>
      </c>
      <c r="I159" s="137"/>
      <c r="J159" s="137"/>
      <c r="K159" s="137"/>
      <c r="L159" s="138"/>
    </row>
    <row r="160" spans="1:12" ht="15">
      <c r="A160" s="851" t="s">
        <v>1724</v>
      </c>
      <c r="B160" s="184" t="s">
        <v>898</v>
      </c>
      <c r="C160" s="193">
        <v>600</v>
      </c>
      <c r="D160" s="137"/>
      <c r="E160" s="137"/>
      <c r="F160" s="137">
        <v>50</v>
      </c>
      <c r="G160" s="137"/>
      <c r="H160" s="137">
        <v>550</v>
      </c>
      <c r="I160" s="137"/>
      <c r="J160" s="137"/>
      <c r="K160" s="137"/>
      <c r="L160" s="138"/>
    </row>
    <row r="161" spans="1:12" ht="15">
      <c r="A161" s="855" t="s">
        <v>1725</v>
      </c>
      <c r="B161" s="184" t="s">
        <v>899</v>
      </c>
      <c r="C161" s="193">
        <v>16000</v>
      </c>
      <c r="D161" s="137"/>
      <c r="E161" s="137"/>
      <c r="F161" s="137">
        <v>300</v>
      </c>
      <c r="G161" s="137"/>
      <c r="H161" s="137">
        <v>15700</v>
      </c>
      <c r="I161" s="137"/>
      <c r="J161" s="137"/>
      <c r="K161" s="137"/>
      <c r="L161" s="138"/>
    </row>
    <row r="162" spans="1:12" ht="15">
      <c r="A162" s="851" t="s">
        <v>1726</v>
      </c>
      <c r="B162" s="184" t="s">
        <v>900</v>
      </c>
      <c r="C162" s="193">
        <v>2000</v>
      </c>
      <c r="D162" s="137"/>
      <c r="E162" s="137"/>
      <c r="F162" s="137">
        <v>50</v>
      </c>
      <c r="G162" s="137"/>
      <c r="H162" s="137">
        <v>1950</v>
      </c>
      <c r="I162" s="137"/>
      <c r="J162" s="137"/>
      <c r="K162" s="137"/>
      <c r="L162" s="138"/>
    </row>
    <row r="163" spans="1:12" ht="15">
      <c r="A163" s="855" t="s">
        <v>1727</v>
      </c>
      <c r="B163" s="184" t="s">
        <v>901</v>
      </c>
      <c r="C163" s="193">
        <v>4917</v>
      </c>
      <c r="D163" s="137">
        <v>3000</v>
      </c>
      <c r="E163" s="137">
        <v>1000</v>
      </c>
      <c r="F163" s="137">
        <v>917</v>
      </c>
      <c r="G163" s="137"/>
      <c r="H163" s="137"/>
      <c r="I163" s="137"/>
      <c r="J163" s="137"/>
      <c r="K163" s="137"/>
      <c r="L163" s="138"/>
    </row>
    <row r="164" spans="1:12" ht="15">
      <c r="A164" s="851" t="s">
        <v>1728</v>
      </c>
      <c r="B164" s="184" t="s">
        <v>903</v>
      </c>
      <c r="C164" s="193">
        <v>2000</v>
      </c>
      <c r="D164" s="137"/>
      <c r="E164" s="137"/>
      <c r="F164" s="137"/>
      <c r="G164" s="137"/>
      <c r="H164" s="137">
        <v>2000</v>
      </c>
      <c r="I164" s="137"/>
      <c r="J164" s="137"/>
      <c r="K164" s="137"/>
      <c r="L164" s="138"/>
    </row>
    <row r="165" spans="1:12" ht="15">
      <c r="A165" s="855" t="s">
        <v>1729</v>
      </c>
      <c r="B165" s="184" t="s">
        <v>320</v>
      </c>
      <c r="C165" s="193">
        <v>10000</v>
      </c>
      <c r="D165" s="137"/>
      <c r="E165" s="137"/>
      <c r="F165" s="137"/>
      <c r="G165" s="137"/>
      <c r="H165" s="137">
        <v>10000</v>
      </c>
      <c r="I165" s="137"/>
      <c r="J165" s="137"/>
      <c r="K165" s="137"/>
      <c r="L165" s="138"/>
    </row>
    <row r="166" spans="1:12" ht="15">
      <c r="A166" s="851" t="s">
        <v>1730</v>
      </c>
      <c r="B166" s="184" t="s">
        <v>904</v>
      </c>
      <c r="C166" s="193">
        <v>7500</v>
      </c>
      <c r="D166" s="137"/>
      <c r="E166" s="137"/>
      <c r="F166" s="137">
        <v>7500</v>
      </c>
      <c r="G166" s="137"/>
      <c r="H166" s="137"/>
      <c r="I166" s="137"/>
      <c r="J166" s="137"/>
      <c r="K166" s="137"/>
      <c r="L166" s="138"/>
    </row>
    <row r="167" spans="1:12" ht="15">
      <c r="A167" s="855" t="s">
        <v>1731</v>
      </c>
      <c r="B167" s="184" t="s">
        <v>321</v>
      </c>
      <c r="C167" s="193">
        <v>20000</v>
      </c>
      <c r="D167" s="137"/>
      <c r="E167" s="137"/>
      <c r="F167" s="137"/>
      <c r="G167" s="137"/>
      <c r="H167" s="137"/>
      <c r="I167" s="137">
        <f>C167</f>
        <v>20000</v>
      </c>
      <c r="J167" s="137"/>
      <c r="K167" s="137"/>
      <c r="L167" s="138">
        <f>I167</f>
        <v>20000</v>
      </c>
    </row>
    <row r="168" spans="1:12" ht="15">
      <c r="A168" s="851" t="s">
        <v>1732</v>
      </c>
      <c r="B168" s="184" t="s">
        <v>1654</v>
      </c>
      <c r="C168" s="193">
        <v>16000</v>
      </c>
      <c r="D168" s="137"/>
      <c r="E168" s="137"/>
      <c r="F168" s="137">
        <v>50</v>
      </c>
      <c r="G168" s="137"/>
      <c r="H168" s="137">
        <v>15950</v>
      </c>
      <c r="I168" s="137"/>
      <c r="J168" s="137"/>
      <c r="K168" s="137"/>
      <c r="L168" s="138"/>
    </row>
    <row r="169" spans="1:12" ht="15">
      <c r="A169" s="855" t="s">
        <v>1733</v>
      </c>
      <c r="B169" s="542" t="s">
        <v>1258</v>
      </c>
      <c r="C169" s="193">
        <v>22000</v>
      </c>
      <c r="D169" s="137"/>
      <c r="E169" s="137"/>
      <c r="F169" s="137">
        <v>1000</v>
      </c>
      <c r="G169" s="137"/>
      <c r="H169" s="137">
        <v>21000</v>
      </c>
      <c r="I169" s="137"/>
      <c r="J169" s="137"/>
      <c r="K169" s="137"/>
      <c r="L169" s="138"/>
    </row>
    <row r="170" spans="1:12" ht="15">
      <c r="A170" s="851" t="s">
        <v>1734</v>
      </c>
      <c r="B170" s="542" t="s">
        <v>1587</v>
      </c>
      <c r="C170" s="193">
        <v>16800</v>
      </c>
      <c r="D170" s="137"/>
      <c r="E170" s="137"/>
      <c r="F170" s="137"/>
      <c r="G170" s="137"/>
      <c r="H170" s="137">
        <v>16800</v>
      </c>
      <c r="I170" s="137"/>
      <c r="J170" s="137"/>
      <c r="K170" s="137"/>
      <c r="L170" s="138"/>
    </row>
    <row r="171" spans="1:12" ht="15">
      <c r="A171" s="855" t="s">
        <v>1735</v>
      </c>
      <c r="B171" s="542" t="s">
        <v>1315</v>
      </c>
      <c r="C171" s="193">
        <v>100</v>
      </c>
      <c r="D171" s="137"/>
      <c r="E171" s="137"/>
      <c r="F171" s="137">
        <v>100</v>
      </c>
      <c r="G171" s="137"/>
      <c r="H171" s="137"/>
      <c r="I171" s="137"/>
      <c r="J171" s="137"/>
      <c r="K171" s="137"/>
      <c r="L171" s="138"/>
    </row>
    <row r="172" spans="1:12" ht="15">
      <c r="A172" s="896" t="s">
        <v>1736</v>
      </c>
      <c r="B172" s="1105" t="s">
        <v>907</v>
      </c>
      <c r="C172" s="521">
        <v>1000</v>
      </c>
      <c r="D172" s="800"/>
      <c r="E172" s="800"/>
      <c r="F172" s="800"/>
      <c r="G172" s="800"/>
      <c r="H172" s="800">
        <v>1000</v>
      </c>
      <c r="I172" s="800"/>
      <c r="J172" s="800"/>
      <c r="K172" s="800"/>
      <c r="L172" s="810"/>
    </row>
    <row r="173" spans="1:12" ht="15">
      <c r="A173" s="1104" t="s">
        <v>128</v>
      </c>
      <c r="B173" s="1103" t="s">
        <v>322</v>
      </c>
      <c r="C173" s="147">
        <f>SUM(C174)</f>
        <v>5000</v>
      </c>
      <c r="D173" s="132">
        <f aca="true" t="shared" si="10" ref="D173:L173">SUM(D174)</f>
        <v>0</v>
      </c>
      <c r="E173" s="132">
        <f t="shared" si="10"/>
        <v>0</v>
      </c>
      <c r="F173" s="132">
        <f t="shared" si="10"/>
        <v>0</v>
      </c>
      <c r="G173" s="132"/>
      <c r="H173" s="132">
        <f t="shared" si="10"/>
        <v>5000</v>
      </c>
      <c r="I173" s="131">
        <f t="shared" si="10"/>
        <v>0</v>
      </c>
      <c r="J173" s="132">
        <f t="shared" si="10"/>
        <v>0</v>
      </c>
      <c r="K173" s="131">
        <f t="shared" si="10"/>
        <v>0</v>
      </c>
      <c r="L173" s="144">
        <f t="shared" si="10"/>
        <v>0</v>
      </c>
    </row>
    <row r="174" spans="1:12" ht="15">
      <c r="A174" s="856" t="s">
        <v>1737</v>
      </c>
      <c r="B174" s="730" t="s">
        <v>905</v>
      </c>
      <c r="C174" s="149">
        <v>5000</v>
      </c>
      <c r="D174" s="141"/>
      <c r="E174" s="141"/>
      <c r="F174" s="141"/>
      <c r="G174" s="141"/>
      <c r="H174" s="141">
        <f>C174</f>
        <v>5000</v>
      </c>
      <c r="I174" s="141"/>
      <c r="J174" s="141"/>
      <c r="K174" s="141"/>
      <c r="L174" s="142"/>
    </row>
    <row r="175" spans="1:12" ht="15">
      <c r="A175" s="803" t="s">
        <v>129</v>
      </c>
      <c r="B175" s="130" t="s">
        <v>323</v>
      </c>
      <c r="C175" s="131">
        <f aca="true" t="shared" si="11" ref="C175:L175">SUM(C176:C180)</f>
        <v>68590</v>
      </c>
      <c r="D175" s="131">
        <f t="shared" si="11"/>
        <v>3220</v>
      </c>
      <c r="E175" s="131">
        <f t="shared" si="11"/>
        <v>1030</v>
      </c>
      <c r="F175" s="131">
        <f t="shared" si="11"/>
        <v>49640</v>
      </c>
      <c r="G175" s="131"/>
      <c r="H175" s="131">
        <f t="shared" si="11"/>
        <v>14700</v>
      </c>
      <c r="I175" s="132">
        <f t="shared" si="11"/>
        <v>0</v>
      </c>
      <c r="J175" s="132">
        <f t="shared" si="11"/>
        <v>0</v>
      </c>
      <c r="K175" s="132">
        <f t="shared" si="11"/>
        <v>0</v>
      </c>
      <c r="L175" s="133">
        <f t="shared" si="11"/>
        <v>0</v>
      </c>
    </row>
    <row r="176" spans="1:12" ht="15">
      <c r="A176" s="855" t="s">
        <v>1738</v>
      </c>
      <c r="B176" s="343" t="s">
        <v>908</v>
      </c>
      <c r="C176" s="211">
        <v>35880</v>
      </c>
      <c r="D176" s="135"/>
      <c r="E176" s="135"/>
      <c r="F176" s="135">
        <f>30080-200</f>
        <v>29880</v>
      </c>
      <c r="G176" s="135"/>
      <c r="H176" s="135">
        <v>6000</v>
      </c>
      <c r="I176" s="135"/>
      <c r="J176" s="135"/>
      <c r="K176" s="135"/>
      <c r="L176" s="136"/>
    </row>
    <row r="177" spans="1:12" ht="15">
      <c r="A177" s="851" t="s">
        <v>1739</v>
      </c>
      <c r="B177" s="187" t="s">
        <v>324</v>
      </c>
      <c r="C177" s="193">
        <v>14210</v>
      </c>
      <c r="D177" s="137">
        <v>1705</v>
      </c>
      <c r="E177" s="137">
        <v>545</v>
      </c>
      <c r="F177" s="137">
        <v>9460</v>
      </c>
      <c r="G177" s="137"/>
      <c r="H177" s="137">
        <v>2500</v>
      </c>
      <c r="I177" s="137"/>
      <c r="J177" s="137"/>
      <c r="K177" s="137"/>
      <c r="L177" s="138"/>
    </row>
    <row r="178" spans="1:12" ht="15">
      <c r="A178" s="855" t="s">
        <v>1740</v>
      </c>
      <c r="B178" s="187" t="s">
        <v>325</v>
      </c>
      <c r="C178" s="193">
        <v>14500</v>
      </c>
      <c r="D178" s="137">
        <v>1515</v>
      </c>
      <c r="E178" s="137">
        <v>485</v>
      </c>
      <c r="F178" s="137">
        <v>10200</v>
      </c>
      <c r="G178" s="137"/>
      <c r="H178" s="137">
        <v>2300</v>
      </c>
      <c r="I178" s="137"/>
      <c r="J178" s="137"/>
      <c r="K178" s="137"/>
      <c r="L178" s="138"/>
    </row>
    <row r="179" spans="1:12" ht="15">
      <c r="A179" s="851" t="s">
        <v>1741</v>
      </c>
      <c r="B179" s="187" t="s">
        <v>326</v>
      </c>
      <c r="C179" s="193">
        <v>2000</v>
      </c>
      <c r="D179" s="137"/>
      <c r="E179" s="137"/>
      <c r="F179" s="137">
        <v>100</v>
      </c>
      <c r="G179" s="137"/>
      <c r="H179" s="137">
        <v>1900</v>
      </c>
      <c r="I179" s="137"/>
      <c r="J179" s="137"/>
      <c r="K179" s="137"/>
      <c r="L179" s="138"/>
    </row>
    <row r="180" spans="1:12" ht="15">
      <c r="A180" s="855" t="s">
        <v>1742</v>
      </c>
      <c r="B180" s="187" t="s">
        <v>327</v>
      </c>
      <c r="C180" s="193">
        <v>2000</v>
      </c>
      <c r="D180" s="137"/>
      <c r="E180" s="137"/>
      <c r="F180" s="137"/>
      <c r="G180" s="137"/>
      <c r="H180" s="137">
        <v>2000</v>
      </c>
      <c r="I180" s="137"/>
      <c r="J180" s="137"/>
      <c r="K180" s="137"/>
      <c r="L180" s="138"/>
    </row>
    <row r="181" spans="1:12" ht="15">
      <c r="A181" s="803" t="s">
        <v>130</v>
      </c>
      <c r="B181" s="130" t="s">
        <v>376</v>
      </c>
      <c r="C181" s="131">
        <f>SUM(C182:C204)</f>
        <v>2573461</v>
      </c>
      <c r="D181" s="131">
        <f>SUM(D191:D204)</f>
        <v>0</v>
      </c>
      <c r="E181" s="131">
        <f>SUM(E191:E204)</f>
        <v>0</v>
      </c>
      <c r="F181" s="131">
        <f>SUM(F191:F204)</f>
        <v>0</v>
      </c>
      <c r="G181" s="131">
        <f>SUM(G191:G204)</f>
        <v>0</v>
      </c>
      <c r="H181" s="131">
        <f>SUM(H191:H204)</f>
        <v>0</v>
      </c>
      <c r="I181" s="131">
        <f>SUM(I182:I204)</f>
        <v>2573461</v>
      </c>
      <c r="J181" s="131">
        <f>SUM(J182:J204)</f>
        <v>1550094</v>
      </c>
      <c r="K181" s="131">
        <f>SUM(K182:K204)</f>
        <v>821975</v>
      </c>
      <c r="L181" s="144">
        <f>SUM(L182:L204)</f>
        <v>201392</v>
      </c>
    </row>
    <row r="182" spans="1:12" ht="15">
      <c r="A182" s="857" t="s">
        <v>1743</v>
      </c>
      <c r="B182" s="962" t="s">
        <v>1505</v>
      </c>
      <c r="C182" s="188">
        <v>538212</v>
      </c>
      <c r="D182" s="189"/>
      <c r="E182" s="189"/>
      <c r="F182" s="189"/>
      <c r="G182" s="189"/>
      <c r="H182" s="189"/>
      <c r="I182" s="188">
        <f>C182</f>
        <v>538212</v>
      </c>
      <c r="J182" s="2">
        <f aca="true" t="shared" si="12" ref="J182:J191">SUM(I182)</f>
        <v>538212</v>
      </c>
      <c r="K182" s="189"/>
      <c r="L182" s="814"/>
    </row>
    <row r="183" spans="1:12" ht="15">
      <c r="A183" s="851" t="s">
        <v>1744</v>
      </c>
      <c r="B183" s="963" t="s">
        <v>1504</v>
      </c>
      <c r="C183" s="137">
        <v>53400</v>
      </c>
      <c r="D183" s="151"/>
      <c r="E183" s="151"/>
      <c r="F183" s="151"/>
      <c r="G183" s="151"/>
      <c r="H183" s="151"/>
      <c r="I183" s="2">
        <f aca="true" t="shared" si="13" ref="I183:I204">SUM(C183)</f>
        <v>53400</v>
      </c>
      <c r="J183" s="2">
        <f t="shared" si="12"/>
        <v>53400</v>
      </c>
      <c r="K183" s="151"/>
      <c r="L183" s="153"/>
    </row>
    <row r="184" spans="1:12" ht="15">
      <c r="A184" s="851" t="s">
        <v>1745</v>
      </c>
      <c r="B184" s="963" t="s">
        <v>1750</v>
      </c>
      <c r="C184" s="137">
        <v>134953</v>
      </c>
      <c r="D184" s="137"/>
      <c r="E184" s="137"/>
      <c r="F184" s="137"/>
      <c r="G184" s="137"/>
      <c r="H184" s="137"/>
      <c r="I184" s="2">
        <f t="shared" si="13"/>
        <v>134953</v>
      </c>
      <c r="J184" s="2">
        <f t="shared" si="12"/>
        <v>134953</v>
      </c>
      <c r="K184" s="2"/>
      <c r="L184" s="522"/>
    </row>
    <row r="185" spans="1:12" ht="15">
      <c r="A185" s="851" t="s">
        <v>1746</v>
      </c>
      <c r="B185" s="963" t="s">
        <v>1506</v>
      </c>
      <c r="C185" s="137">
        <v>102730</v>
      </c>
      <c r="D185" s="137"/>
      <c r="E185" s="137"/>
      <c r="F185" s="137"/>
      <c r="G185" s="137"/>
      <c r="H185" s="137"/>
      <c r="I185" s="2">
        <f t="shared" si="13"/>
        <v>102730</v>
      </c>
      <c r="J185" s="2">
        <f t="shared" si="12"/>
        <v>102730</v>
      </c>
      <c r="K185" s="2"/>
      <c r="L185" s="522"/>
    </row>
    <row r="186" spans="1:12" ht="15">
      <c r="A186" s="851" t="s">
        <v>1747</v>
      </c>
      <c r="B186" s="963" t="s">
        <v>1507</v>
      </c>
      <c r="C186" s="137">
        <v>173382</v>
      </c>
      <c r="D186" s="137"/>
      <c r="E186" s="137"/>
      <c r="F186" s="137"/>
      <c r="G186" s="137"/>
      <c r="H186" s="137"/>
      <c r="I186" s="2">
        <f t="shared" si="13"/>
        <v>173382</v>
      </c>
      <c r="J186" s="2">
        <f t="shared" si="12"/>
        <v>173382</v>
      </c>
      <c r="K186" s="2"/>
      <c r="L186" s="522"/>
    </row>
    <row r="187" spans="1:12" ht="15">
      <c r="A187" s="851" t="s">
        <v>574</v>
      </c>
      <c r="B187" s="963" t="s">
        <v>1576</v>
      </c>
      <c r="C187" s="137">
        <v>12825</v>
      </c>
      <c r="D187" s="137"/>
      <c r="E187" s="137"/>
      <c r="F187" s="137"/>
      <c r="G187" s="137"/>
      <c r="H187" s="137"/>
      <c r="I187" s="2">
        <f t="shared" si="13"/>
        <v>12825</v>
      </c>
      <c r="J187" s="2">
        <f t="shared" si="12"/>
        <v>12825</v>
      </c>
      <c r="K187" s="2"/>
      <c r="L187" s="522"/>
    </row>
    <row r="188" spans="1:12" ht="15">
      <c r="A188" s="851" t="s">
        <v>575</v>
      </c>
      <c r="B188" s="963" t="s">
        <v>1577</v>
      </c>
      <c r="C188" s="137">
        <v>3000</v>
      </c>
      <c r="D188" s="137"/>
      <c r="E188" s="137"/>
      <c r="F188" s="137"/>
      <c r="G188" s="137"/>
      <c r="H188" s="137"/>
      <c r="I188" s="2">
        <f t="shared" si="13"/>
        <v>3000</v>
      </c>
      <c r="J188" s="2">
        <f t="shared" si="12"/>
        <v>3000</v>
      </c>
      <c r="K188" s="2"/>
      <c r="L188" s="522"/>
    </row>
    <row r="189" spans="1:12" ht="15">
      <c r="A189" s="851" t="s">
        <v>576</v>
      </c>
      <c r="B189" s="963" t="s">
        <v>1316</v>
      </c>
      <c r="C189" s="137">
        <v>1280</v>
      </c>
      <c r="D189" s="137"/>
      <c r="E189" s="137"/>
      <c r="F189" s="137"/>
      <c r="G189" s="137"/>
      <c r="H189" s="137"/>
      <c r="I189" s="2">
        <f t="shared" si="13"/>
        <v>1280</v>
      </c>
      <c r="J189" s="2">
        <f t="shared" si="12"/>
        <v>1280</v>
      </c>
      <c r="K189" s="2"/>
      <c r="L189" s="522"/>
    </row>
    <row r="190" spans="1:12" ht="15">
      <c r="A190" s="851" t="s">
        <v>577</v>
      </c>
      <c r="B190" s="963" t="s">
        <v>472</v>
      </c>
      <c r="C190" s="137">
        <v>284</v>
      </c>
      <c r="D190" s="137"/>
      <c r="E190" s="137"/>
      <c r="F190" s="137"/>
      <c r="G190" s="137"/>
      <c r="H190" s="137"/>
      <c r="I190" s="2">
        <f t="shared" si="13"/>
        <v>284</v>
      </c>
      <c r="J190" s="2">
        <f t="shared" si="12"/>
        <v>284</v>
      </c>
      <c r="K190" s="2"/>
      <c r="L190" s="522"/>
    </row>
    <row r="191" spans="1:12" ht="15">
      <c r="A191" s="851" t="s">
        <v>578</v>
      </c>
      <c r="B191" s="963" t="s">
        <v>1157</v>
      </c>
      <c r="C191" s="137">
        <v>312355</v>
      </c>
      <c r="D191" s="137"/>
      <c r="E191" s="137"/>
      <c r="F191" s="137"/>
      <c r="G191" s="137"/>
      <c r="H191" s="137"/>
      <c r="I191" s="2">
        <f t="shared" si="13"/>
        <v>312355</v>
      </c>
      <c r="J191" s="2">
        <f t="shared" si="12"/>
        <v>312355</v>
      </c>
      <c r="K191" s="2"/>
      <c r="L191" s="522"/>
    </row>
    <row r="192" spans="1:12" ht="15">
      <c r="A192" s="851" t="s">
        <v>579</v>
      </c>
      <c r="B192" s="963" t="s">
        <v>1158</v>
      </c>
      <c r="C192" s="137">
        <v>66673</v>
      </c>
      <c r="D192" s="137"/>
      <c r="E192" s="137"/>
      <c r="F192" s="137"/>
      <c r="G192" s="137"/>
      <c r="H192" s="137"/>
      <c r="I192" s="2">
        <f t="shared" si="13"/>
        <v>66673</v>
      </c>
      <c r="J192" s="2">
        <f>I192</f>
        <v>66673</v>
      </c>
      <c r="K192" s="2"/>
      <c r="L192" s="522"/>
    </row>
    <row r="193" spans="1:12" ht="15">
      <c r="A193" s="851" t="s">
        <v>580</v>
      </c>
      <c r="B193" s="964" t="s">
        <v>235</v>
      </c>
      <c r="C193" s="137">
        <v>36000</v>
      </c>
      <c r="D193" s="137"/>
      <c r="E193" s="137"/>
      <c r="F193" s="137"/>
      <c r="G193" s="137"/>
      <c r="H193" s="137"/>
      <c r="I193" s="2">
        <f t="shared" si="13"/>
        <v>36000</v>
      </c>
      <c r="J193" s="2">
        <f>I193</f>
        <v>36000</v>
      </c>
      <c r="K193" s="2"/>
      <c r="L193" s="522"/>
    </row>
    <row r="194" spans="1:12" ht="15">
      <c r="A194" s="851" t="s">
        <v>581</v>
      </c>
      <c r="B194" s="964" t="s">
        <v>856</v>
      </c>
      <c r="C194" s="137">
        <v>30000</v>
      </c>
      <c r="D194" s="137"/>
      <c r="E194" s="137"/>
      <c r="F194" s="137"/>
      <c r="G194" s="137"/>
      <c r="H194" s="137"/>
      <c r="I194" s="2">
        <f t="shared" si="13"/>
        <v>30000</v>
      </c>
      <c r="J194" s="2">
        <f>SUM(I194)</f>
        <v>30000</v>
      </c>
      <c r="K194" s="2"/>
      <c r="L194" s="522"/>
    </row>
    <row r="195" spans="1:12" ht="30">
      <c r="A195" s="851" t="s">
        <v>582</v>
      </c>
      <c r="B195" s="964" t="s">
        <v>634</v>
      </c>
      <c r="C195" s="137">
        <v>85000</v>
      </c>
      <c r="D195" s="137"/>
      <c r="E195" s="137"/>
      <c r="F195" s="137"/>
      <c r="G195" s="137"/>
      <c r="H195" s="137"/>
      <c r="I195" s="2">
        <f t="shared" si="13"/>
        <v>85000</v>
      </c>
      <c r="J195" s="2">
        <f>SUM(I195)</f>
        <v>85000</v>
      </c>
      <c r="K195" s="2"/>
      <c r="L195" s="522"/>
    </row>
    <row r="196" spans="1:12" ht="15">
      <c r="A196" s="851" t="s">
        <v>583</v>
      </c>
      <c r="B196" s="963" t="s">
        <v>1798</v>
      </c>
      <c r="C196" s="137">
        <v>426</v>
      </c>
      <c r="D196" s="137"/>
      <c r="E196" s="137"/>
      <c r="F196" s="137"/>
      <c r="G196" s="137"/>
      <c r="H196" s="137"/>
      <c r="I196" s="2">
        <f t="shared" si="13"/>
        <v>426</v>
      </c>
      <c r="J196" s="2"/>
      <c r="K196" s="2">
        <f>I196</f>
        <v>426</v>
      </c>
      <c r="L196" s="522"/>
    </row>
    <row r="197" spans="1:12" ht="15">
      <c r="A197" s="851" t="s">
        <v>584</v>
      </c>
      <c r="B197" s="963" t="s">
        <v>1260</v>
      </c>
      <c r="C197" s="137">
        <v>15767</v>
      </c>
      <c r="D197" s="137"/>
      <c r="E197" s="137"/>
      <c r="F197" s="137"/>
      <c r="G197" s="137"/>
      <c r="H197" s="137"/>
      <c r="I197" s="2">
        <f t="shared" si="13"/>
        <v>15767</v>
      </c>
      <c r="J197" s="2"/>
      <c r="K197" s="2">
        <f>I197</f>
        <v>15767</v>
      </c>
      <c r="L197" s="522"/>
    </row>
    <row r="198" spans="1:12" ht="15">
      <c r="A198" s="851" t="s">
        <v>585</v>
      </c>
      <c r="B198" s="965" t="s">
        <v>816</v>
      </c>
      <c r="C198" s="137">
        <v>4286</v>
      </c>
      <c r="D198" s="137"/>
      <c r="E198" s="137"/>
      <c r="F198" s="137"/>
      <c r="G198" s="137"/>
      <c r="H198" s="137"/>
      <c r="I198" s="2">
        <f t="shared" si="13"/>
        <v>4286</v>
      </c>
      <c r="J198" s="2"/>
      <c r="K198" s="2">
        <f>I198</f>
        <v>4286</v>
      </c>
      <c r="L198" s="522"/>
    </row>
    <row r="199" spans="1:12" ht="15">
      <c r="A199" s="851" t="s">
        <v>586</v>
      </c>
      <c r="B199" s="963" t="s">
        <v>855</v>
      </c>
      <c r="C199" s="137">
        <v>527</v>
      </c>
      <c r="D199" s="137"/>
      <c r="E199" s="137"/>
      <c r="F199" s="137"/>
      <c r="G199" s="137"/>
      <c r="H199" s="137"/>
      <c r="I199" s="2">
        <f t="shared" si="13"/>
        <v>527</v>
      </c>
      <c r="J199" s="2"/>
      <c r="K199" s="2">
        <f>I199</f>
        <v>527</v>
      </c>
      <c r="L199" s="522"/>
    </row>
    <row r="200" spans="1:12" ht="15">
      <c r="A200" s="851" t="s">
        <v>587</v>
      </c>
      <c r="B200" s="963" t="s">
        <v>1816</v>
      </c>
      <c r="C200" s="137">
        <v>66656</v>
      </c>
      <c r="D200" s="137"/>
      <c r="E200" s="137"/>
      <c r="F200" s="137"/>
      <c r="G200" s="137"/>
      <c r="H200" s="137"/>
      <c r="I200" s="2">
        <f t="shared" si="13"/>
        <v>66656</v>
      </c>
      <c r="J200" s="2"/>
      <c r="K200" s="2">
        <f>I200</f>
        <v>66656</v>
      </c>
      <c r="L200" s="522"/>
    </row>
    <row r="201" spans="1:12" ht="15">
      <c r="A201" s="851" t="s">
        <v>588</v>
      </c>
      <c r="B201" s="963" t="s">
        <v>1160</v>
      </c>
      <c r="C201" s="137">
        <v>652313</v>
      </c>
      <c r="D201" s="137"/>
      <c r="E201" s="137"/>
      <c r="F201" s="137"/>
      <c r="G201" s="137"/>
      <c r="H201" s="137"/>
      <c r="I201" s="2">
        <f t="shared" si="13"/>
        <v>652313</v>
      </c>
      <c r="J201" s="2"/>
      <c r="K201" s="2">
        <f>SUM(I201)</f>
        <v>652313</v>
      </c>
      <c r="L201" s="522"/>
    </row>
    <row r="202" spans="1:12" ht="15">
      <c r="A202" s="851" t="s">
        <v>589</v>
      </c>
      <c r="B202" s="964" t="s">
        <v>468</v>
      </c>
      <c r="C202" s="137">
        <v>82000</v>
      </c>
      <c r="D202" s="137"/>
      <c r="E202" s="137"/>
      <c r="F202" s="137"/>
      <c r="G202" s="137"/>
      <c r="H202" s="137"/>
      <c r="I202" s="2">
        <f t="shared" si="13"/>
        <v>82000</v>
      </c>
      <c r="J202" s="2"/>
      <c r="K202" s="2">
        <f>I202</f>
        <v>82000</v>
      </c>
      <c r="L202" s="522"/>
    </row>
    <row r="203" spans="1:12" ht="15">
      <c r="A203" s="851" t="s">
        <v>590</v>
      </c>
      <c r="B203" s="963" t="s">
        <v>1593</v>
      </c>
      <c r="C203" s="137">
        <v>135742</v>
      </c>
      <c r="D203" s="137"/>
      <c r="E203" s="137"/>
      <c r="F203" s="137"/>
      <c r="G203" s="137"/>
      <c r="H203" s="137"/>
      <c r="I203" s="2">
        <f t="shared" si="13"/>
        <v>135742</v>
      </c>
      <c r="J203" s="2"/>
      <c r="K203" s="2"/>
      <c r="L203" s="522">
        <f>I203</f>
        <v>135742</v>
      </c>
    </row>
    <row r="204" spans="1:12" ht="15">
      <c r="A204" s="851" t="s">
        <v>591</v>
      </c>
      <c r="B204" s="964" t="s">
        <v>1625</v>
      </c>
      <c r="C204" s="137">
        <v>65650</v>
      </c>
      <c r="D204" s="137"/>
      <c r="E204" s="137"/>
      <c r="F204" s="137"/>
      <c r="G204" s="137"/>
      <c r="H204" s="137"/>
      <c r="I204" s="2">
        <f t="shared" si="13"/>
        <v>65650</v>
      </c>
      <c r="J204" s="2"/>
      <c r="K204" s="2"/>
      <c r="L204" s="522">
        <f>I204</f>
        <v>65650</v>
      </c>
    </row>
    <row r="205" spans="1:12" ht="15">
      <c r="A205" s="803" t="s">
        <v>131</v>
      </c>
      <c r="B205" s="130" t="s">
        <v>328</v>
      </c>
      <c r="C205" s="131">
        <f aca="true" t="shared" si="14" ref="C205:L205">SUM(C206:C214)</f>
        <v>311100</v>
      </c>
      <c r="D205" s="131">
        <f t="shared" si="14"/>
        <v>0</v>
      </c>
      <c r="E205" s="131">
        <f t="shared" si="14"/>
        <v>0</v>
      </c>
      <c r="F205" s="131">
        <f t="shared" si="14"/>
        <v>311100</v>
      </c>
      <c r="G205" s="131">
        <f t="shared" si="14"/>
        <v>47000</v>
      </c>
      <c r="H205" s="131">
        <f t="shared" si="14"/>
        <v>0</v>
      </c>
      <c r="I205" s="131">
        <f t="shared" si="14"/>
        <v>0</v>
      </c>
      <c r="J205" s="131">
        <f t="shared" si="14"/>
        <v>0</v>
      </c>
      <c r="K205" s="131">
        <f t="shared" si="14"/>
        <v>0</v>
      </c>
      <c r="L205" s="144">
        <f t="shared" si="14"/>
        <v>0</v>
      </c>
    </row>
    <row r="206" spans="1:12" ht="15">
      <c r="A206" s="855" t="s">
        <v>592</v>
      </c>
      <c r="B206" s="815" t="s">
        <v>909</v>
      </c>
      <c r="C206" s="211">
        <v>72000</v>
      </c>
      <c r="D206" s="188"/>
      <c r="E206" s="188"/>
      <c r="F206" s="188">
        <f>C206</f>
        <v>72000</v>
      </c>
      <c r="G206" s="188"/>
      <c r="H206" s="188"/>
      <c r="I206" s="188"/>
      <c r="J206" s="188"/>
      <c r="K206" s="188"/>
      <c r="L206" s="190"/>
    </row>
    <row r="207" spans="1:12" ht="15">
      <c r="A207" s="851" t="s">
        <v>593</v>
      </c>
      <c r="B207" s="187" t="s">
        <v>329</v>
      </c>
      <c r="C207" s="193">
        <v>88000</v>
      </c>
      <c r="D207" s="137"/>
      <c r="E207" s="137"/>
      <c r="F207" s="137">
        <f>SUM(C207)</f>
        <v>88000</v>
      </c>
      <c r="G207" s="137"/>
      <c r="H207" s="137"/>
      <c r="I207" s="137"/>
      <c r="J207" s="137"/>
      <c r="K207" s="137"/>
      <c r="L207" s="138"/>
    </row>
    <row r="208" spans="1:12" ht="15">
      <c r="A208" s="855" t="s">
        <v>594</v>
      </c>
      <c r="B208" s="187" t="s">
        <v>330</v>
      </c>
      <c r="C208" s="193">
        <v>15600</v>
      </c>
      <c r="D208" s="137"/>
      <c r="E208" s="137"/>
      <c r="F208" s="137">
        <f aca="true" t="shared" si="15" ref="F208:F226">SUM(C208)</f>
        <v>15600</v>
      </c>
      <c r="G208" s="137"/>
      <c r="H208" s="137"/>
      <c r="I208" s="137"/>
      <c r="J208" s="137"/>
      <c r="K208" s="137"/>
      <c r="L208" s="138"/>
    </row>
    <row r="209" spans="1:12" ht="15">
      <c r="A209" s="851" t="s">
        <v>595</v>
      </c>
      <c r="B209" s="187" t="s">
        <v>910</v>
      </c>
      <c r="C209" s="193">
        <v>47000</v>
      </c>
      <c r="D209" s="137"/>
      <c r="E209" s="137"/>
      <c r="F209" s="137">
        <f t="shared" si="15"/>
        <v>47000</v>
      </c>
      <c r="G209" s="137">
        <f>SUM(C209)</f>
        <v>47000</v>
      </c>
      <c r="H209" s="137"/>
      <c r="I209" s="137"/>
      <c r="J209" s="137"/>
      <c r="K209" s="137"/>
      <c r="L209" s="138"/>
    </row>
    <row r="210" spans="1:12" ht="15">
      <c r="A210" s="855" t="s">
        <v>596</v>
      </c>
      <c r="B210" s="187" t="s">
        <v>911</v>
      </c>
      <c r="C210" s="193">
        <v>4000</v>
      </c>
      <c r="D210" s="137"/>
      <c r="E210" s="137"/>
      <c r="F210" s="137">
        <f t="shared" si="15"/>
        <v>4000</v>
      </c>
      <c r="G210" s="137"/>
      <c r="H210" s="137"/>
      <c r="I210" s="137"/>
      <c r="J210" s="137"/>
      <c r="K210" s="137"/>
      <c r="L210" s="138"/>
    </row>
    <row r="211" spans="1:12" ht="15">
      <c r="A211" s="851" t="s">
        <v>597</v>
      </c>
      <c r="B211" s="187" t="s">
        <v>912</v>
      </c>
      <c r="C211" s="193">
        <v>67500</v>
      </c>
      <c r="D211" s="137"/>
      <c r="E211" s="137"/>
      <c r="F211" s="137">
        <f t="shared" si="15"/>
        <v>67500</v>
      </c>
      <c r="G211" s="137"/>
      <c r="H211" s="137"/>
      <c r="I211" s="137"/>
      <c r="J211" s="137"/>
      <c r="K211" s="137"/>
      <c r="L211" s="138"/>
    </row>
    <row r="212" spans="1:12" ht="15">
      <c r="A212" s="855" t="s">
        <v>598</v>
      </c>
      <c r="B212" s="187" t="s">
        <v>913</v>
      </c>
      <c r="C212" s="193">
        <v>4000</v>
      </c>
      <c r="D212" s="137"/>
      <c r="E212" s="137"/>
      <c r="F212" s="137">
        <f t="shared" si="15"/>
        <v>4000</v>
      </c>
      <c r="G212" s="137"/>
      <c r="H212" s="137"/>
      <c r="I212" s="137"/>
      <c r="J212" s="137"/>
      <c r="K212" s="137"/>
      <c r="L212" s="138"/>
    </row>
    <row r="213" spans="1:12" ht="15">
      <c r="A213" s="851" t="s">
        <v>599</v>
      </c>
      <c r="B213" s="187" t="s">
        <v>933</v>
      </c>
      <c r="C213" s="193">
        <v>8500</v>
      </c>
      <c r="D213" s="137"/>
      <c r="E213" s="137"/>
      <c r="F213" s="137">
        <f t="shared" si="15"/>
        <v>8500</v>
      </c>
      <c r="G213" s="137"/>
      <c r="H213" s="137"/>
      <c r="I213" s="137"/>
      <c r="J213" s="137"/>
      <c r="K213" s="137"/>
      <c r="L213" s="138"/>
    </row>
    <row r="214" spans="1:12" ht="15">
      <c r="A214" s="855" t="s">
        <v>600</v>
      </c>
      <c r="B214" s="799" t="s">
        <v>920</v>
      </c>
      <c r="C214" s="521">
        <v>4500</v>
      </c>
      <c r="D214" s="800"/>
      <c r="E214" s="800"/>
      <c r="F214" s="800">
        <f t="shared" si="15"/>
        <v>4500</v>
      </c>
      <c r="G214" s="800"/>
      <c r="H214" s="800"/>
      <c r="I214" s="800"/>
      <c r="J214" s="800"/>
      <c r="K214" s="800"/>
      <c r="L214" s="810"/>
    </row>
    <row r="215" spans="1:12" ht="15">
      <c r="A215" s="803" t="s">
        <v>132</v>
      </c>
      <c r="B215" s="130" t="s">
        <v>331</v>
      </c>
      <c r="C215" s="131">
        <f>SUM(C216:C226)</f>
        <v>611521</v>
      </c>
      <c r="D215" s="131"/>
      <c r="E215" s="131">
        <f aca="true" t="shared" si="16" ref="E215:L215">SUM(E216:E226)</f>
        <v>0</v>
      </c>
      <c r="F215" s="131">
        <f t="shared" si="16"/>
        <v>198500</v>
      </c>
      <c r="G215" s="131">
        <f t="shared" si="16"/>
        <v>12000</v>
      </c>
      <c r="H215" s="131">
        <f t="shared" si="16"/>
        <v>0</v>
      </c>
      <c r="I215" s="131">
        <f t="shared" si="16"/>
        <v>413021</v>
      </c>
      <c r="J215" s="131">
        <f t="shared" si="16"/>
        <v>0</v>
      </c>
      <c r="K215" s="131">
        <f t="shared" si="16"/>
        <v>248021</v>
      </c>
      <c r="L215" s="144">
        <f t="shared" si="16"/>
        <v>165000</v>
      </c>
    </row>
    <row r="216" spans="1:12" ht="15">
      <c r="A216" s="855" t="s">
        <v>601</v>
      </c>
      <c r="B216" s="815" t="s">
        <v>332</v>
      </c>
      <c r="C216" s="211">
        <v>26000</v>
      </c>
      <c r="D216" s="188"/>
      <c r="E216" s="188"/>
      <c r="F216" s="188">
        <f t="shared" si="15"/>
        <v>26000</v>
      </c>
      <c r="G216" s="188"/>
      <c r="H216" s="188"/>
      <c r="I216" s="188"/>
      <c r="J216" s="188"/>
      <c r="K216" s="188"/>
      <c r="L216" s="190"/>
    </row>
    <row r="217" spans="1:12" ht="15">
      <c r="A217" s="851" t="s">
        <v>602</v>
      </c>
      <c r="B217" s="187" t="s">
        <v>914</v>
      </c>
      <c r="C217" s="193">
        <v>75000</v>
      </c>
      <c r="D217" s="137"/>
      <c r="E217" s="137"/>
      <c r="F217" s="137">
        <f t="shared" si="15"/>
        <v>75000</v>
      </c>
      <c r="G217" s="137"/>
      <c r="H217" s="137"/>
      <c r="I217" s="137"/>
      <c r="J217" s="137"/>
      <c r="K217" s="137"/>
      <c r="L217" s="138"/>
    </row>
    <row r="218" spans="1:12" ht="15">
      <c r="A218" s="855" t="s">
        <v>603</v>
      </c>
      <c r="B218" s="187" t="s">
        <v>915</v>
      </c>
      <c r="C218" s="193">
        <v>12000</v>
      </c>
      <c r="D218" s="137"/>
      <c r="E218" s="137"/>
      <c r="F218" s="137">
        <f t="shared" si="15"/>
        <v>12000</v>
      </c>
      <c r="G218" s="137">
        <f>SUM(C218)</f>
        <v>12000</v>
      </c>
      <c r="H218" s="137"/>
      <c r="I218" s="137"/>
      <c r="J218" s="137"/>
      <c r="K218" s="137"/>
      <c r="L218" s="138"/>
    </row>
    <row r="219" spans="1:12" ht="15">
      <c r="A219" s="851" t="s">
        <v>604</v>
      </c>
      <c r="B219" s="187" t="s">
        <v>934</v>
      </c>
      <c r="C219" s="193">
        <v>23000</v>
      </c>
      <c r="D219" s="137"/>
      <c r="E219" s="137"/>
      <c r="F219" s="137">
        <f t="shared" si="15"/>
        <v>23000</v>
      </c>
      <c r="G219" s="137"/>
      <c r="H219" s="137"/>
      <c r="I219" s="137"/>
      <c r="J219" s="137"/>
      <c r="K219" s="137"/>
      <c r="L219" s="138"/>
    </row>
    <row r="220" spans="1:12" ht="15">
      <c r="A220" s="855" t="s">
        <v>605</v>
      </c>
      <c r="B220" s="820" t="s">
        <v>916</v>
      </c>
      <c r="C220" s="193">
        <v>98764</v>
      </c>
      <c r="D220" s="137"/>
      <c r="E220" s="137"/>
      <c r="F220" s="137"/>
      <c r="G220" s="137"/>
      <c r="H220" s="137"/>
      <c r="I220" s="137">
        <f>SUM(C220:H220)</f>
        <v>98764</v>
      </c>
      <c r="J220" s="137"/>
      <c r="K220" s="137">
        <f>SUM(I220)</f>
        <v>98764</v>
      </c>
      <c r="L220" s="138"/>
    </row>
    <row r="221" spans="1:12" ht="15">
      <c r="A221" s="851" t="s">
        <v>606</v>
      </c>
      <c r="B221" s="820" t="s">
        <v>712</v>
      </c>
      <c r="C221" s="193">
        <v>149257</v>
      </c>
      <c r="D221" s="137"/>
      <c r="E221" s="137"/>
      <c r="F221" s="137"/>
      <c r="G221" s="137"/>
      <c r="H221" s="137"/>
      <c r="I221" s="137">
        <f>SUM(C221:H221)</f>
        <v>149257</v>
      </c>
      <c r="J221" s="137"/>
      <c r="K221" s="137">
        <f>SUM(I221)</f>
        <v>149257</v>
      </c>
      <c r="L221" s="138"/>
    </row>
    <row r="222" spans="1:12" ht="15">
      <c r="A222" s="855" t="s">
        <v>607</v>
      </c>
      <c r="B222" s="793" t="s">
        <v>469</v>
      </c>
      <c r="C222" s="193">
        <v>165000</v>
      </c>
      <c r="D222" s="137"/>
      <c r="E222" s="137"/>
      <c r="F222" s="137"/>
      <c r="G222" s="137"/>
      <c r="H222" s="137"/>
      <c r="I222" s="137">
        <f>SUM(C222:H222)</f>
        <v>165000</v>
      </c>
      <c r="J222" s="137"/>
      <c r="K222" s="137"/>
      <c r="L222" s="138">
        <v>165000</v>
      </c>
    </row>
    <row r="223" spans="1:12" ht="15">
      <c r="A223" s="851" t="s">
        <v>608</v>
      </c>
      <c r="B223" s="969" t="s">
        <v>935</v>
      </c>
      <c r="C223" s="193">
        <v>10000</v>
      </c>
      <c r="D223" s="137"/>
      <c r="E223" s="137"/>
      <c r="F223" s="137">
        <f t="shared" si="15"/>
        <v>10000</v>
      </c>
      <c r="G223" s="137"/>
      <c r="H223" s="137"/>
      <c r="I223" s="137"/>
      <c r="J223" s="137"/>
      <c r="K223" s="137"/>
      <c r="L223" s="138"/>
    </row>
    <row r="224" spans="1:12" ht="15">
      <c r="A224" s="855" t="s">
        <v>609</v>
      </c>
      <c r="B224" s="165" t="s">
        <v>936</v>
      </c>
      <c r="C224" s="193">
        <v>1500</v>
      </c>
      <c r="D224" s="137"/>
      <c r="E224" s="137"/>
      <c r="F224" s="137">
        <f t="shared" si="15"/>
        <v>1500</v>
      </c>
      <c r="G224" s="137"/>
      <c r="H224" s="137"/>
      <c r="I224" s="137"/>
      <c r="J224" s="137"/>
      <c r="K224" s="137"/>
      <c r="L224" s="138"/>
    </row>
    <row r="225" spans="1:12" ht="15">
      <c r="A225" s="851" t="s">
        <v>610</v>
      </c>
      <c r="B225" s="165" t="s">
        <v>937</v>
      </c>
      <c r="C225" s="193">
        <v>40000</v>
      </c>
      <c r="D225" s="137"/>
      <c r="E225" s="137"/>
      <c r="F225" s="137">
        <f t="shared" si="15"/>
        <v>40000</v>
      </c>
      <c r="G225" s="137"/>
      <c r="H225" s="137"/>
      <c r="I225" s="137"/>
      <c r="J225" s="137"/>
      <c r="K225" s="137"/>
      <c r="L225" s="138"/>
    </row>
    <row r="226" spans="1:12" ht="15">
      <c r="A226" s="855" t="s">
        <v>611</v>
      </c>
      <c r="B226" s="816" t="s">
        <v>1588</v>
      </c>
      <c r="C226" s="521">
        <v>11000</v>
      </c>
      <c r="D226" s="800"/>
      <c r="E226" s="800"/>
      <c r="F226" s="800">
        <f t="shared" si="15"/>
        <v>11000</v>
      </c>
      <c r="G226" s="800"/>
      <c r="H226" s="800"/>
      <c r="I226" s="800"/>
      <c r="J226" s="800"/>
      <c r="K226" s="800"/>
      <c r="L226" s="810"/>
    </row>
    <row r="227" spans="1:12" ht="15">
      <c r="A227" s="803" t="s">
        <v>133</v>
      </c>
      <c r="B227" s="143" t="s">
        <v>333</v>
      </c>
      <c r="C227" s="131">
        <f>SUM(C228:C229)</f>
        <v>1449605</v>
      </c>
      <c r="D227" s="131">
        <f aca="true" t="shared" si="17" ref="D227:L227">SUM(D228:D229)</f>
        <v>990449</v>
      </c>
      <c r="E227" s="131">
        <f t="shared" si="17"/>
        <v>289702</v>
      </c>
      <c r="F227" s="131">
        <f t="shared" si="17"/>
        <v>123849</v>
      </c>
      <c r="G227" s="131">
        <f t="shared" si="17"/>
        <v>0</v>
      </c>
      <c r="H227" s="131">
        <f t="shared" si="17"/>
        <v>45605</v>
      </c>
      <c r="I227" s="131">
        <f t="shared" si="17"/>
        <v>0</v>
      </c>
      <c r="J227" s="131">
        <f t="shared" si="17"/>
        <v>0</v>
      </c>
      <c r="K227" s="131">
        <f t="shared" si="17"/>
        <v>0</v>
      </c>
      <c r="L227" s="144">
        <f t="shared" si="17"/>
        <v>0</v>
      </c>
    </row>
    <row r="228" spans="1:12" ht="15">
      <c r="A228" s="857" t="s">
        <v>1076</v>
      </c>
      <c r="B228" s="729" t="s">
        <v>1078</v>
      </c>
      <c r="C228" s="188">
        <v>1404000</v>
      </c>
      <c r="D228" s="188">
        <f>'3.a szöveges melléklet'!E335</f>
        <v>990449</v>
      </c>
      <c r="E228" s="188">
        <f>'3.a szöveges melléklet'!E336</f>
        <v>289702</v>
      </c>
      <c r="F228" s="895">
        <f>'3.a szöveges melléklet'!E337</f>
        <v>123849</v>
      </c>
      <c r="G228" s="188"/>
      <c r="H228" s="188"/>
      <c r="I228" s="188"/>
      <c r="J228" s="188"/>
      <c r="K228" s="188"/>
      <c r="L228" s="190"/>
    </row>
    <row r="229" spans="1:12" ht="15">
      <c r="A229" s="896" t="s">
        <v>1077</v>
      </c>
      <c r="B229" s="898" t="s">
        <v>464</v>
      </c>
      <c r="C229" s="800">
        <v>45605</v>
      </c>
      <c r="D229" s="800"/>
      <c r="E229" s="800"/>
      <c r="F229" s="897"/>
      <c r="G229" s="800"/>
      <c r="H229" s="800">
        <f>SUM(C229)</f>
        <v>45605</v>
      </c>
      <c r="I229" s="800"/>
      <c r="J229" s="800"/>
      <c r="K229" s="800"/>
      <c r="L229" s="810"/>
    </row>
    <row r="230" spans="1:12" ht="15">
      <c r="A230" s="803" t="s">
        <v>134</v>
      </c>
      <c r="B230" s="164" t="s">
        <v>917</v>
      </c>
      <c r="C230" s="794">
        <v>118385</v>
      </c>
      <c r="D230" s="132"/>
      <c r="E230" s="132"/>
      <c r="F230" s="131">
        <f>SUM(C230)</f>
        <v>118385</v>
      </c>
      <c r="G230" s="131"/>
      <c r="H230" s="132"/>
      <c r="I230" s="132"/>
      <c r="J230" s="132"/>
      <c r="K230" s="132"/>
      <c r="L230" s="133"/>
    </row>
    <row r="231" spans="1:12" ht="15">
      <c r="A231" s="803" t="s">
        <v>135</v>
      </c>
      <c r="B231" s="130" t="s">
        <v>918</v>
      </c>
      <c r="C231" s="131">
        <f>SUM(C232,C233,C246,C247,C253,C268)</f>
        <v>1527108</v>
      </c>
      <c r="D231" s="131">
        <f aca="true" t="shared" si="18" ref="D231:J231">SUM(D232:D233)</f>
        <v>0</v>
      </c>
      <c r="E231" s="131">
        <f t="shared" si="18"/>
        <v>0</v>
      </c>
      <c r="F231" s="131"/>
      <c r="G231" s="131"/>
      <c r="H231" s="131">
        <f t="shared" si="18"/>
        <v>0</v>
      </c>
      <c r="I231" s="131">
        <f t="shared" si="18"/>
        <v>0</v>
      </c>
      <c r="J231" s="131">
        <f t="shared" si="18"/>
        <v>0</v>
      </c>
      <c r="K231" s="132">
        <f>SUM(K232:K252)</f>
        <v>0</v>
      </c>
      <c r="L231" s="133">
        <f>SUM(L232:L252)</f>
        <v>0</v>
      </c>
    </row>
    <row r="232" spans="1:12" ht="15">
      <c r="A232" s="801" t="s">
        <v>137</v>
      </c>
      <c r="B232" s="716" t="s">
        <v>334</v>
      </c>
      <c r="C232" s="189">
        <v>120000</v>
      </c>
      <c r="D232" s="188"/>
      <c r="E232" s="188"/>
      <c r="F232" s="188"/>
      <c r="G232" s="188"/>
      <c r="H232" s="188"/>
      <c r="I232" s="188"/>
      <c r="J232" s="188"/>
      <c r="K232" s="188"/>
      <c r="L232" s="190"/>
    </row>
    <row r="233" spans="1:12" ht="15">
      <c r="A233" s="804" t="s">
        <v>136</v>
      </c>
      <c r="B233" s="718" t="s">
        <v>335</v>
      </c>
      <c r="C233" s="151">
        <f>SUM(C234:C236)</f>
        <v>262000</v>
      </c>
      <c r="D233" s="137"/>
      <c r="E233" s="137"/>
      <c r="F233" s="137"/>
      <c r="G233" s="137"/>
      <c r="H233" s="137"/>
      <c r="I233" s="137"/>
      <c r="J233" s="137"/>
      <c r="K233" s="137"/>
      <c r="L233" s="138"/>
    </row>
    <row r="234" spans="1:12" ht="15">
      <c r="A234" s="851" t="s">
        <v>612</v>
      </c>
      <c r="B234" s="119" t="s">
        <v>921</v>
      </c>
      <c r="C234" s="822">
        <v>30000</v>
      </c>
      <c r="D234" s="137"/>
      <c r="E234" s="137"/>
      <c r="F234" s="137"/>
      <c r="G234" s="137"/>
      <c r="H234" s="137"/>
      <c r="I234" s="137"/>
      <c r="J234" s="137"/>
      <c r="K234" s="137"/>
      <c r="L234" s="138"/>
    </row>
    <row r="235" spans="1:12" ht="15">
      <c r="A235" s="851" t="s">
        <v>613</v>
      </c>
      <c r="B235" s="119" t="s">
        <v>336</v>
      </c>
      <c r="C235" s="822">
        <v>20000</v>
      </c>
      <c r="D235" s="137"/>
      <c r="E235" s="137"/>
      <c r="F235" s="137"/>
      <c r="G235" s="137"/>
      <c r="H235" s="137"/>
      <c r="I235" s="137"/>
      <c r="J235" s="137"/>
      <c r="K235" s="137"/>
      <c r="L235" s="138"/>
    </row>
    <row r="236" spans="1:12" ht="15">
      <c r="A236" s="851" t="s">
        <v>614</v>
      </c>
      <c r="B236" s="119" t="s">
        <v>1261</v>
      </c>
      <c r="C236" s="822">
        <f>SUM(C237:C245)</f>
        <v>212000</v>
      </c>
      <c r="D236" s="137"/>
      <c r="E236" s="137"/>
      <c r="F236" s="137"/>
      <c r="G236" s="137"/>
      <c r="H236" s="137"/>
      <c r="I236" s="137"/>
      <c r="J236" s="137"/>
      <c r="K236" s="137"/>
      <c r="L236" s="138"/>
    </row>
    <row r="237" spans="1:12" ht="15">
      <c r="A237" s="851" t="s">
        <v>615</v>
      </c>
      <c r="B237" s="821" t="s">
        <v>1626</v>
      </c>
      <c r="C237" s="137">
        <v>12000</v>
      </c>
      <c r="D237" s="137"/>
      <c r="E237" s="137"/>
      <c r="F237" s="137"/>
      <c r="G237" s="137"/>
      <c r="H237" s="137"/>
      <c r="I237" s="137"/>
      <c r="J237" s="137"/>
      <c r="K237" s="137"/>
      <c r="L237" s="138"/>
    </row>
    <row r="238" spans="1:12" ht="15">
      <c r="A238" s="851" t="s">
        <v>616</v>
      </c>
      <c r="B238" s="821" t="s">
        <v>849</v>
      </c>
      <c r="C238" s="137">
        <v>20000</v>
      </c>
      <c r="D238" s="137"/>
      <c r="E238" s="137"/>
      <c r="F238" s="137"/>
      <c r="G238" s="137"/>
      <c r="H238" s="137"/>
      <c r="I238" s="137"/>
      <c r="J238" s="137"/>
      <c r="K238" s="137"/>
      <c r="L238" s="138"/>
    </row>
    <row r="239" spans="1:12" ht="15">
      <c r="A239" s="851" t="s">
        <v>617</v>
      </c>
      <c r="B239" s="821" t="s">
        <v>1627</v>
      </c>
      <c r="C239" s="137">
        <v>49000</v>
      </c>
      <c r="D239" s="137"/>
      <c r="E239" s="137"/>
      <c r="F239" s="137"/>
      <c r="G239" s="137"/>
      <c r="H239" s="137"/>
      <c r="I239" s="137"/>
      <c r="J239" s="137"/>
      <c r="K239" s="137"/>
      <c r="L239" s="138"/>
    </row>
    <row r="240" spans="1:12" ht="15">
      <c r="A240" s="851" t="s">
        <v>618</v>
      </c>
      <c r="B240" s="821" t="s">
        <v>1628</v>
      </c>
      <c r="C240" s="137">
        <v>10000</v>
      </c>
      <c r="D240" s="137"/>
      <c r="E240" s="137"/>
      <c r="F240" s="137"/>
      <c r="G240" s="137"/>
      <c r="H240" s="137"/>
      <c r="I240" s="137"/>
      <c r="J240" s="137"/>
      <c r="K240" s="137"/>
      <c r="L240" s="138"/>
    </row>
    <row r="241" spans="1:12" ht="15">
      <c r="A241" s="851" t="s">
        <v>619</v>
      </c>
      <c r="B241" s="821" t="s">
        <v>232</v>
      </c>
      <c r="C241" s="137">
        <v>10000</v>
      </c>
      <c r="D241" s="137"/>
      <c r="E241" s="137"/>
      <c r="F241" s="137"/>
      <c r="G241" s="137"/>
      <c r="H241" s="137"/>
      <c r="I241" s="137"/>
      <c r="J241" s="137"/>
      <c r="K241" s="137"/>
      <c r="L241" s="138"/>
    </row>
    <row r="242" spans="1:12" ht="15">
      <c r="A242" s="851" t="s">
        <v>620</v>
      </c>
      <c r="B242" s="821" t="s">
        <v>845</v>
      </c>
      <c r="C242" s="137">
        <v>10000</v>
      </c>
      <c r="D242" s="137"/>
      <c r="E242" s="137"/>
      <c r="F242" s="137"/>
      <c r="G242" s="137"/>
      <c r="H242" s="137"/>
      <c r="I242" s="137"/>
      <c r="J242" s="137"/>
      <c r="K242" s="137"/>
      <c r="L242" s="138"/>
    </row>
    <row r="243" spans="1:12" ht="15">
      <c r="A243" s="851" t="s">
        <v>621</v>
      </c>
      <c r="B243" s="821" t="s">
        <v>1074</v>
      </c>
      <c r="C243" s="137">
        <v>31000</v>
      </c>
      <c r="D243" s="137"/>
      <c r="E243" s="137"/>
      <c r="F243" s="137"/>
      <c r="G243" s="137"/>
      <c r="H243" s="137"/>
      <c r="I243" s="137"/>
      <c r="J243" s="137"/>
      <c r="K243" s="137"/>
      <c r="L243" s="138"/>
    </row>
    <row r="244" spans="1:12" ht="15">
      <c r="A244" s="851" t="s">
        <v>622</v>
      </c>
      <c r="B244" s="821" t="s">
        <v>1629</v>
      </c>
      <c r="C244" s="137">
        <v>30000</v>
      </c>
      <c r="D244" s="137"/>
      <c r="E244" s="137"/>
      <c r="F244" s="137"/>
      <c r="G244" s="137"/>
      <c r="H244" s="137"/>
      <c r="I244" s="137"/>
      <c r="J244" s="137"/>
      <c r="K244" s="137"/>
      <c r="L244" s="138"/>
    </row>
    <row r="245" spans="1:12" ht="15">
      <c r="A245" s="851" t="s">
        <v>637</v>
      </c>
      <c r="B245" s="821" t="s">
        <v>470</v>
      </c>
      <c r="C245" s="137">
        <v>40000</v>
      </c>
      <c r="D245" s="137"/>
      <c r="E245" s="137"/>
      <c r="F245" s="137"/>
      <c r="G245" s="137"/>
      <c r="H245" s="137"/>
      <c r="I245" s="137"/>
      <c r="J245" s="137"/>
      <c r="K245" s="137"/>
      <c r="L245" s="138"/>
    </row>
    <row r="246" spans="1:12" ht="15">
      <c r="A246" s="804" t="s">
        <v>138</v>
      </c>
      <c r="B246" s="722" t="s">
        <v>1262</v>
      </c>
      <c r="C246" s="151">
        <f>'3 b fejlesztés céltart.'!I32</f>
        <v>777218</v>
      </c>
      <c r="D246" s="137"/>
      <c r="E246" s="137"/>
      <c r="F246" s="137"/>
      <c r="G246" s="137"/>
      <c r="H246" s="137"/>
      <c r="I246" s="137"/>
      <c r="J246" s="137"/>
      <c r="K246" s="137"/>
      <c r="L246" s="138"/>
    </row>
    <row r="247" spans="1:12" ht="15">
      <c r="A247" s="804" t="s">
        <v>139</v>
      </c>
      <c r="B247" s="722" t="s">
        <v>922</v>
      </c>
      <c r="C247" s="151">
        <f>SUM(C248:C252)</f>
        <v>251290</v>
      </c>
      <c r="D247" s="137"/>
      <c r="E247" s="137"/>
      <c r="F247" s="137"/>
      <c r="G247" s="137"/>
      <c r="H247" s="137"/>
      <c r="I247" s="137"/>
      <c r="J247" s="137"/>
      <c r="K247" s="137"/>
      <c r="L247" s="138"/>
    </row>
    <row r="248" spans="1:12" ht="15">
      <c r="A248" s="852" t="s">
        <v>1082</v>
      </c>
      <c r="B248" s="936" t="s">
        <v>723</v>
      </c>
      <c r="C248" s="137">
        <v>80000</v>
      </c>
      <c r="D248" s="137"/>
      <c r="E248" s="137"/>
      <c r="F248" s="137"/>
      <c r="G248" s="137"/>
      <c r="H248" s="137"/>
      <c r="I248" s="137"/>
      <c r="J248" s="137"/>
      <c r="K248" s="137"/>
      <c r="L248" s="138"/>
    </row>
    <row r="249" spans="1:12" ht="15">
      <c r="A249" s="852" t="s">
        <v>1083</v>
      </c>
      <c r="B249" s="937" t="s">
        <v>471</v>
      </c>
      <c r="C249" s="137">
        <v>36900</v>
      </c>
      <c r="D249" s="137"/>
      <c r="E249" s="137"/>
      <c r="F249" s="137"/>
      <c r="G249" s="137"/>
      <c r="H249" s="137"/>
      <c r="I249" s="137"/>
      <c r="J249" s="137"/>
      <c r="K249" s="137"/>
      <c r="L249" s="138"/>
    </row>
    <row r="250" spans="1:12" ht="15">
      <c r="A250" s="852" t="s">
        <v>1097</v>
      </c>
      <c r="B250" s="937" t="s">
        <v>875</v>
      </c>
      <c r="C250" s="137">
        <v>37000</v>
      </c>
      <c r="D250" s="137"/>
      <c r="E250" s="137"/>
      <c r="F250" s="137"/>
      <c r="G250" s="137"/>
      <c r="H250" s="137"/>
      <c r="I250" s="137"/>
      <c r="J250" s="137"/>
      <c r="K250" s="137"/>
      <c r="L250" s="138"/>
    </row>
    <row r="251" spans="1:12" ht="15">
      <c r="A251" s="852" t="s">
        <v>1098</v>
      </c>
      <c r="B251" s="936" t="s">
        <v>874</v>
      </c>
      <c r="C251" s="137">
        <v>47390</v>
      </c>
      <c r="D251" s="137"/>
      <c r="E251" s="137"/>
      <c r="F251" s="137"/>
      <c r="G251" s="137"/>
      <c r="H251" s="137"/>
      <c r="I251" s="137"/>
      <c r="J251" s="137"/>
      <c r="K251" s="137"/>
      <c r="L251" s="138"/>
    </row>
    <row r="252" spans="1:12" ht="15">
      <c r="A252" s="852" t="s">
        <v>1099</v>
      </c>
      <c r="B252" s="936" t="s">
        <v>232</v>
      </c>
      <c r="C252" s="137">
        <v>50000</v>
      </c>
      <c r="D252" s="137"/>
      <c r="E252" s="137"/>
      <c r="F252" s="137"/>
      <c r="G252" s="137"/>
      <c r="H252" s="137"/>
      <c r="I252" s="137"/>
      <c r="J252" s="137"/>
      <c r="K252" s="137"/>
      <c r="L252" s="138"/>
    </row>
    <row r="253" spans="1:12" ht="15">
      <c r="A253" s="807" t="s">
        <v>140</v>
      </c>
      <c r="B253" s="881" t="s">
        <v>1460</v>
      </c>
      <c r="C253" s="882">
        <f>SUM(C254,C255,C261,C265,C266,C267)</f>
        <v>116600</v>
      </c>
      <c r="D253" s="139"/>
      <c r="E253" s="139"/>
      <c r="F253" s="139"/>
      <c r="G253" s="139"/>
      <c r="H253" s="139"/>
      <c r="I253" s="139"/>
      <c r="J253" s="139"/>
      <c r="K253" s="139"/>
      <c r="L253" s="140"/>
    </row>
    <row r="254" spans="1:12" ht="15">
      <c r="A254" s="851" t="s">
        <v>640</v>
      </c>
      <c r="B254" s="883" t="s">
        <v>294</v>
      </c>
      <c r="C254" s="137">
        <v>1600</v>
      </c>
      <c r="D254" s="137"/>
      <c r="E254" s="137"/>
      <c r="F254" s="137"/>
      <c r="G254" s="137"/>
      <c r="H254" s="137"/>
      <c r="I254" s="137"/>
      <c r="J254" s="137"/>
      <c r="K254" s="137"/>
      <c r="L254" s="138"/>
    </row>
    <row r="255" spans="1:12" ht="15">
      <c r="A255" s="851" t="s">
        <v>641</v>
      </c>
      <c r="B255" s="883" t="s">
        <v>344</v>
      </c>
      <c r="C255" s="137">
        <f>SUM(C256:C260)</f>
        <v>35000</v>
      </c>
      <c r="D255" s="137"/>
      <c r="E255" s="137"/>
      <c r="F255" s="137"/>
      <c r="G255" s="137"/>
      <c r="H255" s="137"/>
      <c r="I255" s="137"/>
      <c r="J255" s="137"/>
      <c r="K255" s="137"/>
      <c r="L255" s="138"/>
    </row>
    <row r="256" spans="1:12" ht="15">
      <c r="A256" s="851" t="s">
        <v>1100</v>
      </c>
      <c r="B256" s="884" t="s">
        <v>299</v>
      </c>
      <c r="C256" s="858">
        <v>3700</v>
      </c>
      <c r="D256" s="137"/>
      <c r="E256" s="137"/>
      <c r="F256" s="137"/>
      <c r="G256" s="137"/>
      <c r="H256" s="137"/>
      <c r="I256" s="137"/>
      <c r="J256" s="137"/>
      <c r="K256" s="137"/>
      <c r="L256" s="138"/>
    </row>
    <row r="257" spans="1:12" ht="15">
      <c r="A257" s="851" t="s">
        <v>1101</v>
      </c>
      <c r="B257" s="884" t="s">
        <v>303</v>
      </c>
      <c r="C257" s="858">
        <v>17900</v>
      </c>
      <c r="D257" s="137"/>
      <c r="E257" s="137"/>
      <c r="F257" s="137"/>
      <c r="G257" s="137"/>
      <c r="H257" s="137"/>
      <c r="I257" s="137"/>
      <c r="J257" s="137"/>
      <c r="K257" s="137"/>
      <c r="L257" s="138"/>
    </row>
    <row r="258" spans="1:12" ht="15">
      <c r="A258" s="851" t="s">
        <v>1102</v>
      </c>
      <c r="B258" s="884" t="s">
        <v>309</v>
      </c>
      <c r="C258" s="858">
        <v>4400</v>
      </c>
      <c r="D258" s="137"/>
      <c r="E258" s="137"/>
      <c r="F258" s="137"/>
      <c r="G258" s="137"/>
      <c r="H258" s="137"/>
      <c r="I258" s="137"/>
      <c r="J258" s="137"/>
      <c r="K258" s="137"/>
      <c r="L258" s="138"/>
    </row>
    <row r="259" spans="1:12" ht="15">
      <c r="A259" s="851" t="s">
        <v>1103</v>
      </c>
      <c r="B259" s="884" t="s">
        <v>314</v>
      </c>
      <c r="C259" s="858">
        <v>3000</v>
      </c>
      <c r="D259" s="137"/>
      <c r="E259" s="137"/>
      <c r="F259" s="137"/>
      <c r="G259" s="137"/>
      <c r="H259" s="137"/>
      <c r="I259" s="137"/>
      <c r="J259" s="137"/>
      <c r="K259" s="137"/>
      <c r="L259" s="138"/>
    </row>
    <row r="260" spans="1:12" ht="15">
      <c r="A260" s="851" t="s">
        <v>1104</v>
      </c>
      <c r="B260" s="884" t="s">
        <v>906</v>
      </c>
      <c r="C260" s="858">
        <v>6000</v>
      </c>
      <c r="D260" s="137"/>
      <c r="E260" s="137"/>
      <c r="F260" s="137"/>
      <c r="G260" s="137"/>
      <c r="H260" s="137"/>
      <c r="I260" s="137"/>
      <c r="J260" s="137"/>
      <c r="K260" s="137"/>
      <c r="L260" s="138"/>
    </row>
    <row r="261" spans="1:12" ht="15">
      <c r="A261" s="851" t="s">
        <v>642</v>
      </c>
      <c r="B261" s="883" t="s">
        <v>323</v>
      </c>
      <c r="C261" s="137">
        <f>SUM(C262:C264)</f>
        <v>3000</v>
      </c>
      <c r="D261" s="137"/>
      <c r="E261" s="137"/>
      <c r="F261" s="137"/>
      <c r="G261" s="137"/>
      <c r="H261" s="137"/>
      <c r="I261" s="137"/>
      <c r="J261" s="137"/>
      <c r="K261" s="137"/>
      <c r="L261" s="138"/>
    </row>
    <row r="262" spans="1:12" ht="15">
      <c r="A262" s="851" t="s">
        <v>1105</v>
      </c>
      <c r="B262" s="884" t="s">
        <v>908</v>
      </c>
      <c r="C262" s="885">
        <v>1000</v>
      </c>
      <c r="D262" s="139"/>
      <c r="E262" s="139"/>
      <c r="F262" s="139"/>
      <c r="G262" s="139"/>
      <c r="H262" s="139"/>
      <c r="I262" s="139"/>
      <c r="J262" s="139"/>
      <c r="K262" s="139"/>
      <c r="L262" s="140"/>
    </row>
    <row r="263" spans="1:12" ht="15">
      <c r="A263" s="851" t="s">
        <v>1106</v>
      </c>
      <c r="B263" s="884" t="s">
        <v>324</v>
      </c>
      <c r="C263" s="885">
        <v>500</v>
      </c>
      <c r="D263" s="139"/>
      <c r="E263" s="139"/>
      <c r="F263" s="139"/>
      <c r="G263" s="139"/>
      <c r="H263" s="139"/>
      <c r="I263" s="139"/>
      <c r="J263" s="139"/>
      <c r="K263" s="139"/>
      <c r="L263" s="140"/>
    </row>
    <row r="264" spans="1:12" ht="15">
      <c r="A264" s="851" t="s">
        <v>1107</v>
      </c>
      <c r="B264" s="884" t="s">
        <v>325</v>
      </c>
      <c r="C264" s="885">
        <v>1500</v>
      </c>
      <c r="D264" s="139"/>
      <c r="E264" s="139"/>
      <c r="F264" s="139"/>
      <c r="G264" s="139"/>
      <c r="H264" s="139"/>
      <c r="I264" s="139"/>
      <c r="J264" s="139"/>
      <c r="K264" s="139"/>
      <c r="L264" s="140"/>
    </row>
    <row r="265" spans="1:12" ht="15">
      <c r="A265" s="851" t="s">
        <v>643</v>
      </c>
      <c r="B265" s="883" t="s">
        <v>328</v>
      </c>
      <c r="C265" s="139">
        <v>13000</v>
      </c>
      <c r="D265" s="139"/>
      <c r="E265" s="139"/>
      <c r="F265" s="139"/>
      <c r="G265" s="139"/>
      <c r="H265" s="139"/>
      <c r="I265" s="139"/>
      <c r="J265" s="139"/>
      <c r="K265" s="139"/>
      <c r="L265" s="140"/>
    </row>
    <row r="266" spans="1:12" ht="15">
      <c r="A266" s="851" t="s">
        <v>644</v>
      </c>
      <c r="B266" s="883" t="s">
        <v>331</v>
      </c>
      <c r="C266" s="139">
        <v>25000</v>
      </c>
      <c r="D266" s="139"/>
      <c r="E266" s="139"/>
      <c r="F266" s="139"/>
      <c r="G266" s="139"/>
      <c r="H266" s="139"/>
      <c r="I266" s="139"/>
      <c r="J266" s="139"/>
      <c r="K266" s="139"/>
      <c r="L266" s="140"/>
    </row>
    <row r="267" spans="1:12" ht="15">
      <c r="A267" s="851" t="s">
        <v>645</v>
      </c>
      <c r="B267" s="883" t="s">
        <v>333</v>
      </c>
      <c r="C267" s="137">
        <v>39000</v>
      </c>
      <c r="D267" s="137"/>
      <c r="E267" s="137"/>
      <c r="F267" s="137"/>
      <c r="G267" s="137"/>
      <c r="H267" s="137"/>
      <c r="I267" s="137"/>
      <c r="J267" s="137"/>
      <c r="K267" s="137"/>
      <c r="L267" s="138"/>
    </row>
    <row r="268" spans="1:12" ht="15">
      <c r="A268" s="804" t="s">
        <v>196</v>
      </c>
      <c r="B268" s="899" t="s">
        <v>337</v>
      </c>
      <c r="C268" s="800"/>
      <c r="D268" s="800"/>
      <c r="E268" s="800"/>
      <c r="F268" s="800"/>
      <c r="G268" s="800"/>
      <c r="H268" s="800"/>
      <c r="I268" s="800"/>
      <c r="J268" s="800"/>
      <c r="K268" s="800"/>
      <c r="L268" s="810"/>
    </row>
    <row r="269" spans="1:12" ht="24" customHeight="1">
      <c r="A269" s="808" t="s">
        <v>665</v>
      </c>
      <c r="B269" s="143"/>
      <c r="C269" s="131">
        <f aca="true" t="shared" si="19" ref="C269:L269">SUM(C231,C230,C227,C215,C205,C181,C175,C173,C152,C110,C103,C32,C11)</f>
        <v>10674947</v>
      </c>
      <c r="D269" s="131">
        <f t="shared" si="19"/>
        <v>1007856.0909090909</v>
      </c>
      <c r="E269" s="131">
        <f t="shared" si="19"/>
        <v>322312.9090909091</v>
      </c>
      <c r="F269" s="131">
        <f t="shared" si="19"/>
        <v>2841553</v>
      </c>
      <c r="G269" s="131">
        <f t="shared" si="19"/>
        <v>167200</v>
      </c>
      <c r="H269" s="131">
        <f t="shared" si="19"/>
        <v>1957635</v>
      </c>
      <c r="I269" s="131">
        <f t="shared" si="19"/>
        <v>3018482</v>
      </c>
      <c r="J269" s="131">
        <f t="shared" si="19"/>
        <v>1550094</v>
      </c>
      <c r="K269" s="131">
        <f t="shared" si="19"/>
        <v>1069996</v>
      </c>
      <c r="L269" s="144">
        <f t="shared" si="19"/>
        <v>398392</v>
      </c>
    </row>
    <row r="270" spans="1:3" ht="15">
      <c r="A270" s="809"/>
      <c r="B270" s="724"/>
      <c r="C270" s="723"/>
    </row>
    <row r="271" spans="1:11" ht="15">
      <c r="A271" s="809"/>
      <c r="B271" s="725"/>
      <c r="C271" s="723"/>
      <c r="D271" s="723"/>
      <c r="I271" s="723"/>
      <c r="K271" s="831"/>
    </row>
    <row r="272" spans="1:11" ht="15">
      <c r="A272" s="809"/>
      <c r="B272" s="726"/>
      <c r="C272" s="723"/>
      <c r="D272" s="723"/>
      <c r="F272" s="723"/>
      <c r="K272" s="723"/>
    </row>
    <row r="273" spans="1:6" ht="15">
      <c r="A273" s="809"/>
      <c r="B273" s="727"/>
      <c r="C273" s="723"/>
      <c r="D273" s="723"/>
      <c r="F273" s="723"/>
    </row>
    <row r="274" spans="1:6" ht="15">
      <c r="A274" s="809"/>
      <c r="B274" s="727"/>
      <c r="C274" s="723"/>
      <c r="D274" s="723"/>
      <c r="F274" s="723"/>
    </row>
    <row r="275" spans="1:4" ht="15">
      <c r="A275" s="809"/>
      <c r="B275" s="727"/>
      <c r="C275" s="723"/>
      <c r="D275" s="723"/>
    </row>
    <row r="276" spans="1:2" ht="15">
      <c r="A276" s="809"/>
      <c r="B276" s="727"/>
    </row>
    <row r="277" spans="1:3" ht="15">
      <c r="A277" s="809"/>
      <c r="B277" s="727"/>
      <c r="C277" s="723"/>
    </row>
    <row r="278" spans="1:2" ht="15">
      <c r="A278" s="809"/>
      <c r="B278" s="727"/>
    </row>
    <row r="279" spans="1:2" ht="15">
      <c r="A279" s="809"/>
      <c r="B279" s="727"/>
    </row>
    <row r="280" spans="1:2" ht="15">
      <c r="A280" s="809"/>
      <c r="B280" s="727"/>
    </row>
    <row r="281" spans="1:2" ht="15">
      <c r="A281" s="809"/>
      <c r="B281" s="727"/>
    </row>
    <row r="282" spans="1:2" ht="15">
      <c r="A282" s="809"/>
      <c r="B282" s="727"/>
    </row>
    <row r="283" spans="1:2" ht="15">
      <c r="A283" s="809"/>
      <c r="B283" s="727"/>
    </row>
    <row r="284" spans="1:2" ht="15">
      <c r="A284" s="809"/>
      <c r="B284" s="727"/>
    </row>
    <row r="285" spans="1:2" ht="15">
      <c r="A285" s="809"/>
      <c r="B285" s="727"/>
    </row>
    <row r="286" spans="1:2" ht="15">
      <c r="A286" s="809"/>
      <c r="B286" s="727"/>
    </row>
    <row r="287" spans="1:2" ht="15">
      <c r="A287" s="809"/>
      <c r="B287" s="727"/>
    </row>
    <row r="288" spans="1:2" ht="15">
      <c r="A288" s="809"/>
      <c r="B288" s="727"/>
    </row>
    <row r="289" spans="1:2" ht="15">
      <c r="A289" s="809"/>
      <c r="B289" s="727"/>
    </row>
    <row r="290" spans="1:2" ht="15">
      <c r="A290" s="809"/>
      <c r="B290" s="727"/>
    </row>
    <row r="291" spans="1:2" ht="15">
      <c r="A291" s="809"/>
      <c r="B291" s="727"/>
    </row>
    <row r="292" spans="1:2" ht="15">
      <c r="A292" s="809"/>
      <c r="B292" s="727"/>
    </row>
    <row r="293" spans="1:2" ht="15">
      <c r="A293" s="809"/>
      <c r="B293" s="727"/>
    </row>
    <row r="294" spans="1:2" ht="15">
      <c r="A294" s="809"/>
      <c r="B294" s="727"/>
    </row>
    <row r="295" spans="1:2" ht="15">
      <c r="A295" s="809"/>
      <c r="B295" s="727"/>
    </row>
    <row r="296" spans="1:2" ht="15">
      <c r="A296" s="809"/>
      <c r="B296" s="727"/>
    </row>
    <row r="297" spans="1:2" ht="15">
      <c r="A297" s="809"/>
      <c r="B297" s="727"/>
    </row>
    <row r="298" spans="1:2" ht="15">
      <c r="A298" s="809"/>
      <c r="B298" s="727"/>
    </row>
    <row r="299" spans="1:2" ht="15">
      <c r="A299" s="809"/>
      <c r="B299" s="727"/>
    </row>
    <row r="300" spans="1:2" ht="15">
      <c r="A300" s="809"/>
      <c r="B300" s="727"/>
    </row>
    <row r="301" spans="1:2" ht="15">
      <c r="A301" s="809"/>
      <c r="B301" s="727"/>
    </row>
    <row r="302" spans="1:2" ht="15">
      <c r="A302" s="809"/>
      <c r="B302" s="727"/>
    </row>
    <row r="303" spans="1:2" ht="15">
      <c r="A303" s="809"/>
      <c r="B303" s="727"/>
    </row>
    <row r="304" spans="1:2" ht="15">
      <c r="A304" s="809"/>
      <c r="B304" s="727"/>
    </row>
    <row r="305" spans="1:2" ht="15">
      <c r="A305" s="809"/>
      <c r="B305" s="727"/>
    </row>
    <row r="306" spans="1:2" ht="15">
      <c r="A306" s="809"/>
      <c r="B306" s="727"/>
    </row>
    <row r="307" spans="1:2" ht="15">
      <c r="A307" s="809"/>
      <c r="B307" s="727"/>
    </row>
    <row r="308" spans="1:2" ht="15">
      <c r="A308" s="809"/>
      <c r="B308" s="727"/>
    </row>
    <row r="309" spans="1:2" ht="15">
      <c r="A309" s="809"/>
      <c r="B309" s="727"/>
    </row>
    <row r="310" ht="15">
      <c r="B310" s="727"/>
    </row>
    <row r="311" ht="15">
      <c r="B311" s="727"/>
    </row>
    <row r="312" ht="15">
      <c r="B312" s="727"/>
    </row>
    <row r="313" ht="15">
      <c r="B313" s="727"/>
    </row>
    <row r="314" ht="15">
      <c r="B314" s="727"/>
    </row>
    <row r="315" ht="15">
      <c r="B315" s="727"/>
    </row>
    <row r="316" ht="15">
      <c r="B316" s="727"/>
    </row>
    <row r="317" ht="15">
      <c r="B317" s="727"/>
    </row>
    <row r="318" ht="15">
      <c r="B318" s="727"/>
    </row>
    <row r="319" ht="15">
      <c r="B319" s="727"/>
    </row>
    <row r="320" ht="15">
      <c r="B320" s="727"/>
    </row>
    <row r="321" ht="15">
      <c r="B321" s="727"/>
    </row>
    <row r="322" ht="15">
      <c r="B322" s="727"/>
    </row>
    <row r="323" ht="15">
      <c r="B323" s="727"/>
    </row>
    <row r="324" ht="15">
      <c r="B324" s="727"/>
    </row>
    <row r="325" ht="15">
      <c r="B325" s="727"/>
    </row>
    <row r="326" ht="15">
      <c r="B326" s="727"/>
    </row>
    <row r="327" ht="15">
      <c r="B327" s="727"/>
    </row>
    <row r="328" ht="15">
      <c r="B328" s="727"/>
    </row>
    <row r="329" ht="15">
      <c r="B329" s="727"/>
    </row>
    <row r="330" ht="15">
      <c r="B330" s="727"/>
    </row>
    <row r="331" ht="15">
      <c r="B331" s="727"/>
    </row>
    <row r="332" ht="15">
      <c r="B332" s="727"/>
    </row>
    <row r="333" ht="15">
      <c r="B333" s="727"/>
    </row>
    <row r="334" ht="15">
      <c r="B334" s="727"/>
    </row>
    <row r="335" ht="15">
      <c r="B335" s="727"/>
    </row>
    <row r="336" ht="15">
      <c r="B336" s="727"/>
    </row>
    <row r="337" ht="15">
      <c r="B337" s="727"/>
    </row>
    <row r="338" ht="15">
      <c r="B338" s="727"/>
    </row>
    <row r="339" ht="15">
      <c r="B339" s="727"/>
    </row>
    <row r="340" ht="15">
      <c r="B340" s="727"/>
    </row>
    <row r="341" ht="15">
      <c r="B341" s="727"/>
    </row>
    <row r="342" ht="15">
      <c r="B342" s="727"/>
    </row>
    <row r="343" ht="15">
      <c r="B343" s="727"/>
    </row>
    <row r="344" ht="15">
      <c r="B344" s="727"/>
    </row>
    <row r="345" ht="15">
      <c r="B345" s="727"/>
    </row>
    <row r="346" ht="15">
      <c r="B346" s="727"/>
    </row>
    <row r="347" ht="15">
      <c r="B347" s="727"/>
    </row>
    <row r="348" ht="15">
      <c r="B348" s="727"/>
    </row>
    <row r="349" ht="15">
      <c r="B349" s="727"/>
    </row>
    <row r="350" ht="15">
      <c r="B350" s="727"/>
    </row>
    <row r="351" ht="15">
      <c r="B351" s="727"/>
    </row>
    <row r="352" ht="15">
      <c r="B352" s="727"/>
    </row>
    <row r="353" ht="15">
      <c r="B353" s="727"/>
    </row>
    <row r="354" ht="15">
      <c r="B354" s="727"/>
    </row>
    <row r="355" ht="15">
      <c r="B355" s="727"/>
    </row>
    <row r="356" ht="15">
      <c r="B356" s="727"/>
    </row>
    <row r="357" ht="15">
      <c r="B357" s="727"/>
    </row>
    <row r="358" ht="15">
      <c r="B358" s="727"/>
    </row>
    <row r="359" ht="15">
      <c r="B359" s="727"/>
    </row>
    <row r="360" ht="15">
      <c r="B360" s="727"/>
    </row>
    <row r="361" ht="15">
      <c r="B361" s="727"/>
    </row>
    <row r="362" ht="15">
      <c r="B362" s="727"/>
    </row>
    <row r="363" ht="15">
      <c r="B363" s="727"/>
    </row>
    <row r="364" ht="15">
      <c r="B364" s="727"/>
    </row>
    <row r="365" ht="15">
      <c r="B365" s="727"/>
    </row>
    <row r="366" ht="15">
      <c r="B366" s="727"/>
    </row>
    <row r="367" ht="15">
      <c r="B367" s="727"/>
    </row>
    <row r="368" ht="15">
      <c r="B368" s="727"/>
    </row>
    <row r="369" ht="15">
      <c r="B369" s="727"/>
    </row>
    <row r="370" ht="15">
      <c r="B370" s="727"/>
    </row>
    <row r="371" ht="15">
      <c r="B371" s="727"/>
    </row>
    <row r="372" ht="15">
      <c r="B372" s="727"/>
    </row>
    <row r="373" ht="15">
      <c r="B373" s="727"/>
    </row>
    <row r="374" ht="15">
      <c r="B374" s="727"/>
    </row>
    <row r="375" ht="15">
      <c r="B375" s="727"/>
    </row>
    <row r="376" ht="15">
      <c r="B376" s="727"/>
    </row>
    <row r="377" ht="15">
      <c r="B377" s="727"/>
    </row>
    <row r="378" ht="15">
      <c r="B378" s="727"/>
    </row>
    <row r="379" ht="15">
      <c r="B379" s="727"/>
    </row>
    <row r="380" ht="15">
      <c r="B380" s="727"/>
    </row>
    <row r="381" ht="15">
      <c r="B381" s="727"/>
    </row>
    <row r="382" ht="15">
      <c r="B382" s="727"/>
    </row>
    <row r="383" ht="15">
      <c r="B383" s="727"/>
    </row>
    <row r="384" ht="15">
      <c r="B384" s="727"/>
    </row>
    <row r="385" ht="15">
      <c r="B385" s="727"/>
    </row>
    <row r="386" ht="15">
      <c r="B386" s="727"/>
    </row>
    <row r="387" ht="15">
      <c r="B387" s="727"/>
    </row>
    <row r="388" ht="15">
      <c r="B388" s="727"/>
    </row>
    <row r="389" ht="15">
      <c r="B389" s="727"/>
    </row>
    <row r="390" ht="15">
      <c r="B390" s="727"/>
    </row>
    <row r="391" ht="15">
      <c r="B391" s="727"/>
    </row>
    <row r="392" ht="15">
      <c r="B392" s="727"/>
    </row>
    <row r="393" ht="15">
      <c r="B393" s="727"/>
    </row>
    <row r="394" ht="15">
      <c r="B394" s="727"/>
    </row>
    <row r="395" ht="15">
      <c r="B395" s="727"/>
    </row>
    <row r="396" ht="15">
      <c r="B396" s="727"/>
    </row>
  </sheetData>
  <mergeCells count="17">
    <mergeCell ref="C7:C10"/>
    <mergeCell ref="D7:L7"/>
    <mergeCell ref="D8:D10"/>
    <mergeCell ref="J8:L8"/>
    <mergeCell ref="E8:E10"/>
    <mergeCell ref="F8:F10"/>
    <mergeCell ref="G9:G10"/>
    <mergeCell ref="K1:L1"/>
    <mergeCell ref="L9:L10"/>
    <mergeCell ref="H8:H10"/>
    <mergeCell ref="I8:I10"/>
    <mergeCell ref="J9:J10"/>
    <mergeCell ref="K9:K10"/>
    <mergeCell ref="A3:L3"/>
    <mergeCell ref="A4:L4"/>
    <mergeCell ref="A7:A10"/>
    <mergeCell ref="B7:B10"/>
  </mergeCells>
  <printOptions/>
  <pageMargins left="0.07874015748031496" right="0.1968503937007874" top="0.6692913385826772" bottom="0.5905511811023623" header="0.6299212598425197" footer="0.5118110236220472"/>
  <pageSetup horizontalDpi="300" verticalDpi="300" orientation="landscape" paperSize="9" scale="75" r:id="rId1"/>
</worksheet>
</file>

<file path=xl/worksheets/sheet12.xml><?xml version="1.0" encoding="utf-8"?>
<worksheet xmlns="http://schemas.openxmlformats.org/spreadsheetml/2006/main" xmlns:r="http://schemas.openxmlformats.org/officeDocument/2006/relationships">
  <sheetPr>
    <tabColor indexed="41"/>
  </sheetPr>
  <dimension ref="A1:G513"/>
  <sheetViews>
    <sheetView zoomScale="90" zoomScaleNormal="90" workbookViewId="0" topLeftCell="A183">
      <selection activeCell="B62" sqref="B62"/>
    </sheetView>
  </sheetViews>
  <sheetFormatPr defaultColWidth="9.140625" defaultRowHeight="12.75"/>
  <cols>
    <col min="1" max="1" width="39.28125" style="733" customWidth="1"/>
    <col min="2" max="2" width="13.421875" style="733" customWidth="1"/>
    <col min="3" max="3" width="18.00390625" style="733" customWidth="1"/>
    <col min="4" max="5" width="18.00390625" style="734" customWidth="1"/>
    <col min="6" max="6" width="20.57421875" style="735" customWidth="1"/>
    <col min="7" max="16384" width="10.28125" style="732" customWidth="1"/>
  </cols>
  <sheetData>
    <row r="1" ht="15">
      <c r="F1" s="735" t="s">
        <v>1453</v>
      </c>
    </row>
    <row r="2" spans="1:6" ht="15.75">
      <c r="A2" s="1700" t="s">
        <v>1480</v>
      </c>
      <c r="B2" s="1700"/>
      <c r="C2" s="1700"/>
      <c r="D2" s="1700"/>
      <c r="E2" s="1700"/>
      <c r="F2" s="1700"/>
    </row>
    <row r="3" spans="1:6" ht="15.75">
      <c r="A3" s="1702" t="s">
        <v>1156</v>
      </c>
      <c r="B3" s="1702"/>
      <c r="C3" s="1702"/>
      <c r="D3" s="1702"/>
      <c r="E3" s="1702"/>
      <c r="F3" s="1702"/>
    </row>
    <row r="5" spans="4:6" ht="18.75" customHeight="1">
      <c r="D5" s="1701" t="s">
        <v>44</v>
      </c>
      <c r="E5" s="1701"/>
      <c r="F5" s="1701"/>
    </row>
    <row r="6" spans="1:6" ht="15" customHeight="1">
      <c r="A6" s="1720" t="s">
        <v>1481</v>
      </c>
      <c r="B6" s="1792" t="s">
        <v>102</v>
      </c>
      <c r="C6" s="1793"/>
      <c r="D6" s="1703" t="s">
        <v>1598</v>
      </c>
      <c r="E6" s="1703"/>
      <c r="F6" s="1703"/>
    </row>
    <row r="7" spans="1:6" ht="18.75" customHeight="1">
      <c r="A7" s="1720"/>
      <c r="B7" s="1794"/>
      <c r="C7" s="1795"/>
      <c r="D7" s="1703"/>
      <c r="E7" s="1703"/>
      <c r="F7" s="1703"/>
    </row>
    <row r="8" spans="1:6" ht="22.5" customHeight="1">
      <c r="A8" s="1720"/>
      <c r="B8" s="1794"/>
      <c r="C8" s="1795"/>
      <c r="D8" s="1788" t="s">
        <v>1583</v>
      </c>
      <c r="E8" s="1789"/>
      <c r="F8" s="1703" t="s">
        <v>103</v>
      </c>
    </row>
    <row r="9" spans="1:6" ht="18" customHeight="1">
      <c r="A9" s="1720"/>
      <c r="B9" s="1796"/>
      <c r="C9" s="1797"/>
      <c r="D9" s="1790"/>
      <c r="E9" s="1791"/>
      <c r="F9" s="1703"/>
    </row>
    <row r="10" spans="1:6" s="619" customFormat="1" ht="42" customHeight="1">
      <c r="A10" s="1785" t="s">
        <v>1269</v>
      </c>
      <c r="B10" s="1786"/>
      <c r="C10" s="1786"/>
      <c r="D10" s="1786"/>
      <c r="E10" s="1787"/>
      <c r="F10" s="323">
        <f>SUM(F11,F26,F27,F28)</f>
        <v>950742</v>
      </c>
    </row>
    <row r="11" spans="1:6" s="619" customFormat="1" ht="33.75" customHeight="1">
      <c r="A11" s="1798" t="s">
        <v>1270</v>
      </c>
      <c r="B11" s="1799"/>
      <c r="C11" s="1799"/>
      <c r="D11" s="1799"/>
      <c r="E11" s="1800"/>
      <c r="F11" s="620">
        <f>SUM(F12:F25)</f>
        <v>416673</v>
      </c>
    </row>
    <row r="12" spans="1:6" s="619" customFormat="1" ht="68.25" customHeight="1">
      <c r="A12" s="989" t="s">
        <v>699</v>
      </c>
      <c r="B12" s="1721" t="s">
        <v>1366</v>
      </c>
      <c r="C12" s="1721"/>
      <c r="D12" s="1721"/>
      <c r="E12" s="1721"/>
      <c r="F12" s="588">
        <f>'3.1. terv alapegys'!C13</f>
        <v>4323</v>
      </c>
    </row>
    <row r="13" spans="1:6" s="619" customFormat="1" ht="30" customHeight="1">
      <c r="A13" s="990" t="s">
        <v>700</v>
      </c>
      <c r="B13" s="1669" t="s">
        <v>1367</v>
      </c>
      <c r="C13" s="1669"/>
      <c r="D13" s="1669"/>
      <c r="E13" s="1669"/>
      <c r="F13" s="484">
        <f>'3.1. terv alapegys'!C14</f>
        <v>9086</v>
      </c>
    </row>
    <row r="14" spans="1:6" s="619" customFormat="1" ht="45.75" customHeight="1">
      <c r="A14" s="990" t="s">
        <v>1212</v>
      </c>
      <c r="B14" s="1669" t="s">
        <v>1368</v>
      </c>
      <c r="C14" s="1669"/>
      <c r="D14" s="1669"/>
      <c r="E14" s="1669"/>
      <c r="F14" s="484">
        <f>'3.1. terv alapegys'!C15</f>
        <v>27454</v>
      </c>
    </row>
    <row r="15" spans="1:6" s="619" customFormat="1" ht="63" customHeight="1">
      <c r="A15" s="990" t="s">
        <v>702</v>
      </c>
      <c r="B15" s="1669" t="s">
        <v>1369</v>
      </c>
      <c r="C15" s="1669"/>
      <c r="D15" s="1669"/>
      <c r="E15" s="1669"/>
      <c r="F15" s="484">
        <f>'3.1. terv alapegys'!C16</f>
        <v>23326</v>
      </c>
    </row>
    <row r="16" spans="1:6" s="619" customFormat="1" ht="45" customHeight="1">
      <c r="A16" s="990" t="s">
        <v>1348</v>
      </c>
      <c r="B16" s="1669" t="s">
        <v>1370</v>
      </c>
      <c r="C16" s="1669"/>
      <c r="D16" s="1669"/>
      <c r="E16" s="1669"/>
      <c r="F16" s="484">
        <f>'3.1. terv alapegys'!C17</f>
        <v>19164</v>
      </c>
    </row>
    <row r="17" spans="1:6" s="619" customFormat="1" ht="60" customHeight="1">
      <c r="A17" s="990" t="s">
        <v>1349</v>
      </c>
      <c r="B17" s="1669" t="s">
        <v>1371</v>
      </c>
      <c r="C17" s="1669"/>
      <c r="D17" s="1669"/>
      <c r="E17" s="1669"/>
      <c r="F17" s="484">
        <f>'3.1. terv alapegys'!C18</f>
        <v>18446</v>
      </c>
    </row>
    <row r="18" spans="1:6" s="619" customFormat="1" ht="66.75" customHeight="1">
      <c r="A18" s="990" t="s">
        <v>1350</v>
      </c>
      <c r="B18" s="1669" t="s">
        <v>1372</v>
      </c>
      <c r="C18" s="1669"/>
      <c r="D18" s="1669"/>
      <c r="E18" s="1669"/>
      <c r="F18" s="484">
        <f>'3.1. terv alapegys'!C19</f>
        <v>14644</v>
      </c>
    </row>
    <row r="19" spans="1:6" s="619" customFormat="1" ht="75" customHeight="1">
      <c r="A19" s="990" t="s">
        <v>1351</v>
      </c>
      <c r="B19" s="1669" t="s">
        <v>1373</v>
      </c>
      <c r="C19" s="1669"/>
      <c r="D19" s="1669"/>
      <c r="E19" s="1669"/>
      <c r="F19" s="484">
        <f>'3.1. terv alapegys'!C20</f>
        <v>40045</v>
      </c>
    </row>
    <row r="20" spans="1:6" s="619" customFormat="1" ht="45" customHeight="1">
      <c r="A20" s="990" t="s">
        <v>1352</v>
      </c>
      <c r="B20" s="1669" t="s">
        <v>1374</v>
      </c>
      <c r="C20" s="1669"/>
      <c r="D20" s="1669"/>
      <c r="E20" s="1669"/>
      <c r="F20" s="484">
        <f>'3.1. terv alapegys'!C21</f>
        <v>67926</v>
      </c>
    </row>
    <row r="21" spans="1:6" s="619" customFormat="1" ht="45" customHeight="1">
      <c r="A21" s="990" t="s">
        <v>1264</v>
      </c>
      <c r="B21" s="1669" t="s">
        <v>1445</v>
      </c>
      <c r="C21" s="1669"/>
      <c r="D21" s="1669"/>
      <c r="E21" s="1669"/>
      <c r="F21" s="484">
        <f>'3.1. terv alapegys'!C22</f>
        <v>33688</v>
      </c>
    </row>
    <row r="22" spans="1:6" s="619" customFormat="1" ht="91.5" customHeight="1">
      <c r="A22" s="991" t="s">
        <v>1800</v>
      </c>
      <c r="B22" s="1669" t="s">
        <v>1446</v>
      </c>
      <c r="C22" s="1669"/>
      <c r="D22" s="1669"/>
      <c r="E22" s="1669"/>
      <c r="F22" s="484">
        <f>'3.1. terv alapegys'!C23</f>
        <v>21683</v>
      </c>
    </row>
    <row r="23" spans="1:6" s="619" customFormat="1" ht="45" customHeight="1">
      <c r="A23" s="990" t="s">
        <v>1801</v>
      </c>
      <c r="B23" s="1669" t="s">
        <v>1447</v>
      </c>
      <c r="C23" s="1669"/>
      <c r="D23" s="1669"/>
      <c r="E23" s="1669"/>
      <c r="F23" s="484">
        <f>'3.1. terv alapegys'!C24</f>
        <v>57098</v>
      </c>
    </row>
    <row r="24" spans="1:6" s="619" customFormat="1" ht="44.25" customHeight="1">
      <c r="A24" s="990" t="s">
        <v>1265</v>
      </c>
      <c r="B24" s="1669" t="s">
        <v>1448</v>
      </c>
      <c r="C24" s="1669"/>
      <c r="D24" s="1669"/>
      <c r="E24" s="1669"/>
      <c r="F24" s="484">
        <f>'3.1. terv alapegys'!C25</f>
        <v>32957</v>
      </c>
    </row>
    <row r="25" spans="1:6" s="619" customFormat="1" ht="44.25" customHeight="1">
      <c r="A25" s="992" t="s">
        <v>1802</v>
      </c>
      <c r="B25" s="1659" t="s">
        <v>1449</v>
      </c>
      <c r="C25" s="1659"/>
      <c r="D25" s="1659"/>
      <c r="E25" s="1659"/>
      <c r="F25" s="836">
        <f>'3.1. terv alapegys'!C26</f>
        <v>46833</v>
      </c>
    </row>
    <row r="26" spans="1:6" s="619" customFormat="1" ht="32.25" customHeight="1">
      <c r="A26" s="1809" t="s">
        <v>1765</v>
      </c>
      <c r="B26" s="1810"/>
      <c r="C26" s="1810"/>
      <c r="D26" s="1810"/>
      <c r="E26" s="1811"/>
      <c r="F26" s="621">
        <f>'3.1. terv alapegys'!C27</f>
        <v>359975</v>
      </c>
    </row>
    <row r="27" spans="1:6" s="619" customFormat="1" ht="32.25" customHeight="1">
      <c r="A27" s="1809" t="str">
        <f>'3.1. terv alapegys'!B28</f>
        <v>Szolnok Ipari Park kötvény</v>
      </c>
      <c r="B27" s="1810"/>
      <c r="C27" s="1810"/>
      <c r="D27" s="1810"/>
      <c r="E27" s="1811"/>
      <c r="F27" s="621">
        <f>'3.1. terv alapegys'!C28</f>
        <v>161832</v>
      </c>
    </row>
    <row r="28" spans="1:6" s="619" customFormat="1" ht="37.5" customHeight="1">
      <c r="A28" s="1809" t="s">
        <v>1266</v>
      </c>
      <c r="B28" s="1810"/>
      <c r="C28" s="1810"/>
      <c r="D28" s="1810"/>
      <c r="E28" s="1811"/>
      <c r="F28" s="621">
        <f>SUM(F29:F30)</f>
        <v>12262</v>
      </c>
    </row>
    <row r="29" spans="1:6" s="619" customFormat="1" ht="43.5" customHeight="1">
      <c r="A29" s="989" t="s">
        <v>1267</v>
      </c>
      <c r="B29" s="1660" t="s">
        <v>1450</v>
      </c>
      <c r="C29" s="1661"/>
      <c r="D29" s="1661"/>
      <c r="E29" s="1662"/>
      <c r="F29" s="588">
        <f>'3.1. terv alapegys'!C30</f>
        <v>3059</v>
      </c>
    </row>
    <row r="30" spans="1:6" s="619" customFormat="1" ht="44.25" customHeight="1">
      <c r="A30" s="992" t="s">
        <v>1271</v>
      </c>
      <c r="B30" s="1663"/>
      <c r="C30" s="1664"/>
      <c r="D30" s="1664"/>
      <c r="E30" s="1665"/>
      <c r="F30" s="836">
        <f>'3.1. terv alapegys'!C31</f>
        <v>9203</v>
      </c>
    </row>
    <row r="31" spans="1:6" ht="42.75" customHeight="1">
      <c r="A31" s="1625" t="s">
        <v>1272</v>
      </c>
      <c r="B31" s="1626"/>
      <c r="C31" s="1626"/>
      <c r="D31" s="1626"/>
      <c r="E31" s="1627"/>
      <c r="F31" s="752">
        <f>SUM(F32,F41,F57,F64,F70,F74,F79,F86,F89,F92)</f>
        <v>1524920</v>
      </c>
    </row>
    <row r="32" spans="1:6" ht="37.5" customHeight="1">
      <c r="A32" s="1577" t="s">
        <v>1273</v>
      </c>
      <c r="B32" s="1578"/>
      <c r="C32" s="1578"/>
      <c r="D32" s="1578"/>
      <c r="E32" s="1752"/>
      <c r="F32" s="751">
        <f>SUM(F33:F40)</f>
        <v>118000</v>
      </c>
    </row>
    <row r="33" spans="1:6" ht="106.5" customHeight="1">
      <c r="A33" s="874" t="s">
        <v>1274</v>
      </c>
      <c r="B33" s="1704" t="s">
        <v>1630</v>
      </c>
      <c r="C33" s="1705"/>
      <c r="D33" s="1705"/>
      <c r="E33" s="1706"/>
      <c r="F33" s="877">
        <f>'3.1. terv alapegys'!C34</f>
        <v>49400</v>
      </c>
    </row>
    <row r="34" spans="1:6" ht="45.75" customHeight="1">
      <c r="A34" s="875" t="s">
        <v>1275</v>
      </c>
      <c r="B34" s="1707" t="s">
        <v>1441</v>
      </c>
      <c r="C34" s="1707"/>
      <c r="D34" s="1707"/>
      <c r="E34" s="1707"/>
      <c r="F34" s="878">
        <f>'3.1. terv alapegys'!C35</f>
        <v>26000</v>
      </c>
    </row>
    <row r="35" spans="1:6" ht="43.5" customHeight="1">
      <c r="A35" s="875" t="s">
        <v>1276</v>
      </c>
      <c r="B35" s="1708" t="s">
        <v>104</v>
      </c>
      <c r="C35" s="1709"/>
      <c r="D35" s="1709"/>
      <c r="E35" s="1710"/>
      <c r="F35" s="878">
        <f>'3.1. terv alapegys'!C36</f>
        <v>10200</v>
      </c>
    </row>
    <row r="36" spans="1:6" ht="45.75" customHeight="1">
      <c r="A36" s="875" t="s">
        <v>1277</v>
      </c>
      <c r="B36" s="1708" t="s">
        <v>483</v>
      </c>
      <c r="C36" s="1709"/>
      <c r="D36" s="1709"/>
      <c r="E36" s="1710"/>
      <c r="F36" s="878">
        <f>'3.1. terv alapegys'!C37</f>
        <v>8400</v>
      </c>
    </row>
    <row r="37" spans="1:6" ht="41.25" customHeight="1">
      <c r="A37" s="875" t="s">
        <v>1278</v>
      </c>
      <c r="B37" s="1708" t="s">
        <v>189</v>
      </c>
      <c r="C37" s="1709"/>
      <c r="D37" s="1709"/>
      <c r="E37" s="1710"/>
      <c r="F37" s="878">
        <f>'3.1. terv alapegys'!C38</f>
        <v>12000</v>
      </c>
    </row>
    <row r="38" spans="1:6" ht="70.5" customHeight="1">
      <c r="A38" s="875" t="s">
        <v>1279</v>
      </c>
      <c r="B38" s="1708" t="s">
        <v>1774</v>
      </c>
      <c r="C38" s="1709"/>
      <c r="D38" s="1709"/>
      <c r="E38" s="1710"/>
      <c r="F38" s="878">
        <f>'3.1. terv alapegys'!C39</f>
        <v>10000</v>
      </c>
    </row>
    <row r="39" spans="1:6" ht="55.5" customHeight="1">
      <c r="A39" s="875" t="s">
        <v>1280</v>
      </c>
      <c r="B39" s="1708" t="s">
        <v>484</v>
      </c>
      <c r="C39" s="1709"/>
      <c r="D39" s="1709"/>
      <c r="E39" s="1710"/>
      <c r="F39" s="878">
        <f>'3.1. terv alapegys'!C40</f>
        <v>1000</v>
      </c>
    </row>
    <row r="40" spans="1:6" ht="63" customHeight="1">
      <c r="A40" s="876" t="s">
        <v>1281</v>
      </c>
      <c r="B40" s="1725" t="s">
        <v>246</v>
      </c>
      <c r="C40" s="1726"/>
      <c r="D40" s="1726"/>
      <c r="E40" s="1727"/>
      <c r="F40" s="879">
        <f>'3.1. terv alapegys'!C41</f>
        <v>1000</v>
      </c>
    </row>
    <row r="41" spans="1:6" ht="39" customHeight="1">
      <c r="A41" s="1577" t="s">
        <v>1286</v>
      </c>
      <c r="B41" s="1578"/>
      <c r="C41" s="1578"/>
      <c r="D41" s="1578"/>
      <c r="E41" s="1752"/>
      <c r="F41" s="751">
        <f>SUM(F42:F56)</f>
        <v>270485</v>
      </c>
    </row>
    <row r="42" spans="1:6" ht="78.75" customHeight="1">
      <c r="A42" s="736" t="s">
        <v>1565</v>
      </c>
      <c r="B42" s="1704" t="s">
        <v>1631</v>
      </c>
      <c r="C42" s="1728"/>
      <c r="D42" s="1728"/>
      <c r="E42" s="1729"/>
      <c r="F42" s="747">
        <f>'3.1. terv alapegys'!C43</f>
        <v>119545</v>
      </c>
    </row>
    <row r="43" spans="1:6" ht="39" customHeight="1">
      <c r="A43" s="714" t="s">
        <v>1566</v>
      </c>
      <c r="B43" s="1708" t="s">
        <v>1632</v>
      </c>
      <c r="C43" s="1709"/>
      <c r="D43" s="1709"/>
      <c r="E43" s="1710"/>
      <c r="F43" s="748">
        <f>'3.1. terv alapegys'!C44</f>
        <v>24000</v>
      </c>
    </row>
    <row r="44" spans="1:6" ht="45" customHeight="1">
      <c r="A44" s="714" t="s">
        <v>1567</v>
      </c>
      <c r="B44" s="1708" t="s">
        <v>1442</v>
      </c>
      <c r="C44" s="1709"/>
      <c r="D44" s="1709"/>
      <c r="E44" s="1710"/>
      <c r="F44" s="748">
        <f>'3.1. terv alapegys'!C45</f>
        <v>9000</v>
      </c>
    </row>
    <row r="45" spans="1:6" ht="35.25" customHeight="1">
      <c r="A45" s="714" t="s">
        <v>1568</v>
      </c>
      <c r="B45" s="1565" t="s">
        <v>485</v>
      </c>
      <c r="C45" s="1566"/>
      <c r="D45" s="1566"/>
      <c r="E45" s="1567"/>
      <c r="F45" s="748">
        <f>'3.1. terv alapegys'!C46</f>
        <v>2840</v>
      </c>
    </row>
    <row r="46" spans="1:6" ht="66" customHeight="1">
      <c r="A46" s="714" t="s">
        <v>1289</v>
      </c>
      <c r="B46" s="1708" t="s">
        <v>1443</v>
      </c>
      <c r="C46" s="1709"/>
      <c r="D46" s="1709"/>
      <c r="E46" s="1710"/>
      <c r="F46" s="748">
        <f>'3.1. terv alapegys'!C47</f>
        <v>32000</v>
      </c>
    </row>
    <row r="47" spans="1:6" ht="73.5" customHeight="1">
      <c r="A47" s="714" t="s">
        <v>1287</v>
      </c>
      <c r="B47" s="1708" t="s">
        <v>1444</v>
      </c>
      <c r="C47" s="1709"/>
      <c r="D47" s="1709"/>
      <c r="E47" s="1710"/>
      <c r="F47" s="748">
        <f>'3.1. terv alapegys'!C48</f>
        <v>9000</v>
      </c>
    </row>
    <row r="48" spans="1:6" ht="82.5" customHeight="1">
      <c r="A48" s="928" t="s">
        <v>1569</v>
      </c>
      <c r="B48" s="1722" t="s">
        <v>1636</v>
      </c>
      <c r="C48" s="1723"/>
      <c r="D48" s="1723"/>
      <c r="E48" s="1724"/>
      <c r="F48" s="929">
        <f>'3.1. terv alapegys'!C49</f>
        <v>4500</v>
      </c>
    </row>
    <row r="49" spans="1:6" ht="51" customHeight="1">
      <c r="A49" s="714" t="s">
        <v>1288</v>
      </c>
      <c r="B49" s="1708" t="s">
        <v>727</v>
      </c>
      <c r="C49" s="1709"/>
      <c r="D49" s="1709"/>
      <c r="E49" s="1710"/>
      <c r="F49" s="748">
        <f>'3.1. terv alapegys'!C50</f>
        <v>7500</v>
      </c>
    </row>
    <row r="50" spans="1:6" ht="69" customHeight="1">
      <c r="A50" s="714" t="s">
        <v>1570</v>
      </c>
      <c r="B50" s="1708" t="s">
        <v>728</v>
      </c>
      <c r="C50" s="1709"/>
      <c r="D50" s="1709"/>
      <c r="E50" s="1710"/>
      <c r="F50" s="748">
        <f>'3.1. terv alapegys'!C51</f>
        <v>27675</v>
      </c>
    </row>
    <row r="51" spans="1:6" ht="24.75" customHeight="1">
      <c r="A51" s="714" t="s">
        <v>1571</v>
      </c>
      <c r="B51" s="1708" t="s">
        <v>486</v>
      </c>
      <c r="C51" s="1709"/>
      <c r="D51" s="1709"/>
      <c r="E51" s="1710"/>
      <c r="F51" s="748">
        <f>'3.1. terv alapegys'!C52</f>
        <v>2000</v>
      </c>
    </row>
    <row r="52" spans="1:6" ht="39" customHeight="1">
      <c r="A52" s="714" t="s">
        <v>1572</v>
      </c>
      <c r="B52" s="1708" t="s">
        <v>1637</v>
      </c>
      <c r="C52" s="1709"/>
      <c r="D52" s="1709"/>
      <c r="E52" s="1710"/>
      <c r="F52" s="748">
        <f>'3.1. terv alapegys'!C53</f>
        <v>11000</v>
      </c>
    </row>
    <row r="53" spans="1:6" ht="33.75" customHeight="1">
      <c r="A53" s="714" t="s">
        <v>1573</v>
      </c>
      <c r="B53" s="1708" t="s">
        <v>729</v>
      </c>
      <c r="C53" s="1709"/>
      <c r="D53" s="1709"/>
      <c r="E53" s="1710"/>
      <c r="F53" s="748">
        <f>'3.1. terv alapegys'!C54</f>
        <v>1000</v>
      </c>
    </row>
    <row r="54" spans="1:6" ht="51" customHeight="1">
      <c r="A54" s="714" t="s">
        <v>1574</v>
      </c>
      <c r="B54" s="1708" t="s">
        <v>1838</v>
      </c>
      <c r="C54" s="1709"/>
      <c r="D54" s="1709"/>
      <c r="E54" s="1710"/>
      <c r="F54" s="748">
        <f>'3.1. terv alapegys'!C55</f>
        <v>6000</v>
      </c>
    </row>
    <row r="55" spans="1:6" ht="33.75" customHeight="1">
      <c r="A55" s="714" t="s">
        <v>1575</v>
      </c>
      <c r="B55" s="1708" t="s">
        <v>1432</v>
      </c>
      <c r="C55" s="1709"/>
      <c r="D55" s="1709"/>
      <c r="E55" s="1710"/>
      <c r="F55" s="748">
        <f>'3.1. terv alapegys'!C56</f>
        <v>8100</v>
      </c>
    </row>
    <row r="56" spans="1:6" ht="70.5" customHeight="1">
      <c r="A56" s="749" t="s">
        <v>91</v>
      </c>
      <c r="B56" s="1725" t="s">
        <v>1839</v>
      </c>
      <c r="C56" s="1726"/>
      <c r="D56" s="1726"/>
      <c r="E56" s="1727"/>
      <c r="F56" s="748">
        <f>'3.1. terv alapegys'!C57</f>
        <v>6325</v>
      </c>
    </row>
    <row r="57" spans="1:6" ht="36" customHeight="1">
      <c r="A57" s="1577" t="s">
        <v>703</v>
      </c>
      <c r="B57" s="1578"/>
      <c r="C57" s="1578"/>
      <c r="D57" s="1578"/>
      <c r="E57" s="1579"/>
      <c r="F57" s="751">
        <f>SUM(F58:F63)</f>
        <v>38947</v>
      </c>
    </row>
    <row r="58" spans="1:6" ht="77.25" customHeight="1">
      <c r="A58" s="930" t="s">
        <v>92</v>
      </c>
      <c r="B58" s="1571" t="s">
        <v>553</v>
      </c>
      <c r="C58" s="1572"/>
      <c r="D58" s="1572"/>
      <c r="E58" s="1573"/>
      <c r="F58" s="878">
        <f>'3.1. terv alapegys'!C59</f>
        <v>18847</v>
      </c>
    </row>
    <row r="59" spans="1:6" ht="72" customHeight="1">
      <c r="A59" s="928" t="s">
        <v>93</v>
      </c>
      <c r="B59" s="1574" t="s">
        <v>554</v>
      </c>
      <c r="C59" s="1575"/>
      <c r="D59" s="1575"/>
      <c r="E59" s="1576"/>
      <c r="F59" s="878">
        <f>'3.1. terv alapegys'!C60</f>
        <v>4000</v>
      </c>
    </row>
    <row r="60" spans="1:6" ht="51.75" customHeight="1">
      <c r="A60" s="714" t="s">
        <v>94</v>
      </c>
      <c r="B60" s="1574" t="s">
        <v>1840</v>
      </c>
      <c r="C60" s="1575"/>
      <c r="D60" s="1575"/>
      <c r="E60" s="1576"/>
      <c r="F60" s="740">
        <f>'3.1. terv alapegys'!C61</f>
        <v>1000</v>
      </c>
    </row>
    <row r="61" spans="1:6" ht="58.5" customHeight="1">
      <c r="A61" s="714" t="s">
        <v>704</v>
      </c>
      <c r="B61" s="1574" t="s">
        <v>190</v>
      </c>
      <c r="C61" s="1575"/>
      <c r="D61" s="1575"/>
      <c r="E61" s="1576"/>
      <c r="F61" s="740">
        <f>'3.1. terv alapegys'!C62</f>
        <v>13500</v>
      </c>
    </row>
    <row r="62" spans="1:6" ht="38.25" customHeight="1">
      <c r="A62" s="714" t="s">
        <v>1804</v>
      </c>
      <c r="B62" s="1574" t="s">
        <v>207</v>
      </c>
      <c r="C62" s="1575"/>
      <c r="D62" s="1575"/>
      <c r="E62" s="1576"/>
      <c r="F62" s="740">
        <f>'3.1. terv alapegys'!C63</f>
        <v>100</v>
      </c>
    </row>
    <row r="63" spans="1:6" ht="38.25" customHeight="1">
      <c r="A63" s="749" t="s">
        <v>1805</v>
      </c>
      <c r="B63" s="1580" t="s">
        <v>208</v>
      </c>
      <c r="C63" s="1581"/>
      <c r="D63" s="1581"/>
      <c r="E63" s="1582"/>
      <c r="F63" s="740">
        <f>'3.1. terv alapegys'!C64</f>
        <v>1500</v>
      </c>
    </row>
    <row r="64" spans="1:6" ht="34.5" customHeight="1">
      <c r="A64" s="1577" t="s">
        <v>266</v>
      </c>
      <c r="B64" s="1578"/>
      <c r="C64" s="1578"/>
      <c r="D64" s="1578"/>
      <c r="E64" s="1579"/>
      <c r="F64" s="751">
        <f>SUM(F65:F69)</f>
        <v>207226</v>
      </c>
    </row>
    <row r="65" spans="1:6" ht="36.75" customHeight="1">
      <c r="A65" s="738" t="s">
        <v>1806</v>
      </c>
      <c r="B65" s="1571" t="s">
        <v>1433</v>
      </c>
      <c r="C65" s="1572"/>
      <c r="D65" s="1572"/>
      <c r="E65" s="1573"/>
      <c r="F65" s="740">
        <f>'3.1. terv alapegys'!C66</f>
        <v>64200</v>
      </c>
    </row>
    <row r="66" spans="1:6" ht="63" customHeight="1">
      <c r="A66" s="714" t="s">
        <v>1807</v>
      </c>
      <c r="B66" s="1574" t="s">
        <v>555</v>
      </c>
      <c r="C66" s="1575"/>
      <c r="D66" s="1575"/>
      <c r="E66" s="1576"/>
      <c r="F66" s="740">
        <f>'3.1. terv alapegys'!C67</f>
        <v>115816</v>
      </c>
    </row>
    <row r="67" spans="1:6" ht="39" customHeight="1">
      <c r="A67" s="714" t="s">
        <v>556</v>
      </c>
      <c r="B67" s="1574" t="s">
        <v>876</v>
      </c>
      <c r="C67" s="1575"/>
      <c r="D67" s="1575"/>
      <c r="E67" s="1576"/>
      <c r="F67" s="740">
        <f>'3.1. terv alapegys'!C68</f>
        <v>3210</v>
      </c>
    </row>
    <row r="68" spans="1:6" ht="23.25" customHeight="1">
      <c r="A68" s="714" t="s">
        <v>96</v>
      </c>
      <c r="B68" s="1574" t="s">
        <v>1434</v>
      </c>
      <c r="C68" s="1575"/>
      <c r="D68" s="1575"/>
      <c r="E68" s="1576"/>
      <c r="F68" s="740">
        <f>'3.1. terv alapegys'!C69</f>
        <v>9000</v>
      </c>
    </row>
    <row r="69" spans="1:6" ht="33.75" customHeight="1">
      <c r="A69" s="749" t="s">
        <v>1808</v>
      </c>
      <c r="B69" s="1725" t="s">
        <v>1435</v>
      </c>
      <c r="C69" s="1726"/>
      <c r="D69" s="1726"/>
      <c r="E69" s="1727"/>
      <c r="F69" s="740">
        <f>'3.1. terv alapegys'!C70</f>
        <v>15000</v>
      </c>
    </row>
    <row r="70" spans="1:6" ht="36.75" customHeight="1">
      <c r="A70" s="1577" t="s">
        <v>267</v>
      </c>
      <c r="B70" s="1578"/>
      <c r="C70" s="1578"/>
      <c r="D70" s="1578"/>
      <c r="E70" s="1579"/>
      <c r="F70" s="751">
        <f>SUM(F71:F73)</f>
        <v>8600</v>
      </c>
    </row>
    <row r="71" spans="1:6" ht="63" customHeight="1">
      <c r="A71" s="736" t="s">
        <v>276</v>
      </c>
      <c r="B71" s="1571" t="s">
        <v>893</v>
      </c>
      <c r="C71" s="1572"/>
      <c r="D71" s="1572"/>
      <c r="E71" s="1573"/>
      <c r="F71" s="740">
        <f>'3.1. terv alapegys'!C72</f>
        <v>4500</v>
      </c>
    </row>
    <row r="72" spans="1:6" ht="43.5" customHeight="1">
      <c r="A72" s="713" t="s">
        <v>277</v>
      </c>
      <c r="B72" s="1574" t="s">
        <v>894</v>
      </c>
      <c r="C72" s="1575"/>
      <c r="D72" s="1575"/>
      <c r="E72" s="1576"/>
      <c r="F72" s="740">
        <f>'3.1. terv alapegys'!C73</f>
        <v>2790</v>
      </c>
    </row>
    <row r="73" spans="1:6" ht="39.75" customHeight="1">
      <c r="A73" s="746" t="s">
        <v>278</v>
      </c>
      <c r="B73" s="1580" t="s">
        <v>895</v>
      </c>
      <c r="C73" s="1581"/>
      <c r="D73" s="1581"/>
      <c r="E73" s="1582"/>
      <c r="F73" s="740">
        <f>'3.1. terv alapegys'!C74</f>
        <v>1310</v>
      </c>
    </row>
    <row r="74" spans="1:6" ht="40.5" customHeight="1">
      <c r="A74" s="1577" t="s">
        <v>268</v>
      </c>
      <c r="B74" s="1578"/>
      <c r="C74" s="1578"/>
      <c r="D74" s="1578"/>
      <c r="E74" s="1579"/>
      <c r="F74" s="751">
        <f>SUM(F75:F78)</f>
        <v>206780</v>
      </c>
    </row>
    <row r="75" spans="1:6" ht="51.75" customHeight="1">
      <c r="A75" s="736" t="s">
        <v>279</v>
      </c>
      <c r="B75" s="1711" t="s">
        <v>557</v>
      </c>
      <c r="C75" s="1712"/>
      <c r="D75" s="1712"/>
      <c r="E75" s="1713"/>
      <c r="F75" s="748">
        <f>'3.1. terv alapegys'!C76</f>
        <v>22000</v>
      </c>
    </row>
    <row r="76" spans="1:6" ht="51.75" customHeight="1">
      <c r="A76" s="713" t="s">
        <v>280</v>
      </c>
      <c r="B76" s="1602" t="s">
        <v>1436</v>
      </c>
      <c r="C76" s="1603"/>
      <c r="D76" s="1603"/>
      <c r="E76" s="1604"/>
      <c r="F76" s="748">
        <f>'3.1. terv alapegys'!C77</f>
        <v>168000</v>
      </c>
    </row>
    <row r="77" spans="1:6" ht="61.5" customHeight="1">
      <c r="A77" s="713" t="s">
        <v>281</v>
      </c>
      <c r="B77" s="1565" t="s">
        <v>558</v>
      </c>
      <c r="C77" s="1566"/>
      <c r="D77" s="1566"/>
      <c r="E77" s="1567"/>
      <c r="F77" s="748">
        <f>'3.1. terv alapegys'!C78</f>
        <v>6780</v>
      </c>
    </row>
    <row r="78" spans="1:6" ht="51.75" customHeight="1">
      <c r="A78" s="746" t="s">
        <v>282</v>
      </c>
      <c r="B78" s="1568" t="s">
        <v>1437</v>
      </c>
      <c r="C78" s="1569"/>
      <c r="D78" s="1569"/>
      <c r="E78" s="1570"/>
      <c r="F78" s="748">
        <f>'3.1. terv alapegys'!C79</f>
        <v>10000</v>
      </c>
    </row>
    <row r="79" spans="1:6" ht="37.5" customHeight="1">
      <c r="A79" s="1577" t="s">
        <v>283</v>
      </c>
      <c r="B79" s="1578"/>
      <c r="C79" s="1578"/>
      <c r="D79" s="1578"/>
      <c r="E79" s="1579"/>
      <c r="F79" s="751">
        <f>SUM(F80:F85)</f>
        <v>15420</v>
      </c>
    </row>
    <row r="80" spans="1:6" ht="63" customHeight="1">
      <c r="A80" s="736" t="s">
        <v>1653</v>
      </c>
      <c r="B80" s="1571" t="s">
        <v>1438</v>
      </c>
      <c r="C80" s="1572"/>
      <c r="D80" s="1572"/>
      <c r="E80" s="1573"/>
      <c r="F80" s="748">
        <f>'3.1. terv alapegys'!C81</f>
        <v>1500</v>
      </c>
    </row>
    <row r="81" spans="1:6" ht="37.5" customHeight="1">
      <c r="A81" s="713" t="s">
        <v>284</v>
      </c>
      <c r="B81" s="1574" t="s">
        <v>1853</v>
      </c>
      <c r="C81" s="1575"/>
      <c r="D81" s="1575"/>
      <c r="E81" s="1576"/>
      <c r="F81" s="748">
        <f>'3.1. terv alapegys'!C82</f>
        <v>7500</v>
      </c>
    </row>
    <row r="82" spans="1:6" ht="47.25" customHeight="1">
      <c r="A82" s="713" t="s">
        <v>285</v>
      </c>
      <c r="B82" s="1574" t="s">
        <v>1495</v>
      </c>
      <c r="C82" s="1575"/>
      <c r="D82" s="1575"/>
      <c r="E82" s="1576"/>
      <c r="F82" s="748">
        <f>'3.1. terv alapegys'!C83</f>
        <v>2300</v>
      </c>
    </row>
    <row r="83" spans="1:6" ht="47.25" customHeight="1">
      <c r="A83" s="713" t="s">
        <v>286</v>
      </c>
      <c r="B83" s="1574" t="s">
        <v>1775</v>
      </c>
      <c r="C83" s="1575"/>
      <c r="D83" s="1575"/>
      <c r="E83" s="1576"/>
      <c r="F83" s="748">
        <f>'3.1. terv alapegys'!C84</f>
        <v>1600</v>
      </c>
    </row>
    <row r="84" spans="1:6" ht="47.25" customHeight="1">
      <c r="A84" s="713" t="s">
        <v>287</v>
      </c>
      <c r="B84" s="1574" t="s">
        <v>31</v>
      </c>
      <c r="C84" s="1575"/>
      <c r="D84" s="1575"/>
      <c r="E84" s="1576"/>
      <c r="F84" s="748">
        <f>'3.1. terv alapegys'!C85</f>
        <v>2270</v>
      </c>
    </row>
    <row r="85" spans="1:6" ht="41.25" customHeight="1">
      <c r="A85" s="746" t="s">
        <v>288</v>
      </c>
      <c r="B85" s="1580" t="s">
        <v>1502</v>
      </c>
      <c r="C85" s="1581"/>
      <c r="D85" s="1581"/>
      <c r="E85" s="1582"/>
      <c r="F85" s="748">
        <f>'3.1. terv alapegys'!C86</f>
        <v>250</v>
      </c>
    </row>
    <row r="86" spans="1:6" ht="34.5" customHeight="1">
      <c r="A86" s="1577" t="s">
        <v>289</v>
      </c>
      <c r="B86" s="1578"/>
      <c r="C86" s="1578"/>
      <c r="D86" s="1578"/>
      <c r="E86" s="1579"/>
      <c r="F86" s="751">
        <f>SUM(F87:F88)</f>
        <v>48521</v>
      </c>
    </row>
    <row r="87" spans="1:6" ht="78.75" customHeight="1">
      <c r="A87" s="736" t="s">
        <v>290</v>
      </c>
      <c r="B87" s="1571" t="s">
        <v>1439</v>
      </c>
      <c r="C87" s="1572"/>
      <c r="D87" s="1572"/>
      <c r="E87" s="1573"/>
      <c r="F87" s="747">
        <f>'3.1. terv alapegys'!C88</f>
        <v>48421</v>
      </c>
    </row>
    <row r="88" spans="1:6" ht="31.5" customHeight="1">
      <c r="A88" s="746" t="s">
        <v>1776</v>
      </c>
      <c r="B88" s="1580" t="s">
        <v>1440</v>
      </c>
      <c r="C88" s="1581"/>
      <c r="D88" s="1581"/>
      <c r="E88" s="1582"/>
      <c r="F88" s="750">
        <f>'3.1. terv alapegys'!C89</f>
        <v>100</v>
      </c>
    </row>
    <row r="89" spans="1:6" ht="34.5" customHeight="1">
      <c r="A89" s="1577" t="s">
        <v>291</v>
      </c>
      <c r="B89" s="1578"/>
      <c r="C89" s="1578"/>
      <c r="D89" s="1578"/>
      <c r="E89" s="1579"/>
      <c r="F89" s="751">
        <f>SUM(F90:F91)</f>
        <v>427186</v>
      </c>
    </row>
    <row r="90" spans="1:6" ht="37.5" customHeight="1">
      <c r="A90" s="736" t="s">
        <v>292</v>
      </c>
      <c r="B90" s="1714" t="s">
        <v>1503</v>
      </c>
      <c r="C90" s="1714"/>
      <c r="D90" s="1714"/>
      <c r="E90" s="1714"/>
      <c r="F90" s="739">
        <f>'3.1. terv alapegys'!C91</f>
        <v>1200</v>
      </c>
    </row>
    <row r="91" spans="1:6" ht="42.75" customHeight="1">
      <c r="A91" s="746" t="s">
        <v>1081</v>
      </c>
      <c r="B91" s="1562" t="s">
        <v>1431</v>
      </c>
      <c r="C91" s="1563"/>
      <c r="D91" s="1563"/>
      <c r="E91" s="1564"/>
      <c r="F91" s="742">
        <f>'3.1. terv alapegys'!C92</f>
        <v>425986</v>
      </c>
    </row>
    <row r="92" spans="1:6" ht="35.25" customHeight="1">
      <c r="A92" s="1577" t="s">
        <v>293</v>
      </c>
      <c r="B92" s="1578"/>
      <c r="C92" s="1578"/>
      <c r="D92" s="1578"/>
      <c r="E92" s="1579"/>
      <c r="F92" s="751">
        <f>SUM(F93:F102)</f>
        <v>183755</v>
      </c>
    </row>
    <row r="93" spans="1:6" ht="32.25" customHeight="1">
      <c r="A93" s="1675" t="s">
        <v>907</v>
      </c>
      <c r="B93" s="1718" t="s">
        <v>1777</v>
      </c>
      <c r="C93" s="1719"/>
      <c r="D93" s="1719"/>
      <c r="E93" s="1258">
        <v>500</v>
      </c>
      <c r="F93" s="1671">
        <f>'3.1. terv alapegys'!C94</f>
        <v>2638</v>
      </c>
    </row>
    <row r="94" spans="1:6" ht="20.25" customHeight="1">
      <c r="A94" s="1650"/>
      <c r="B94" s="1602" t="s">
        <v>1854</v>
      </c>
      <c r="C94" s="1603"/>
      <c r="D94" s="1604"/>
      <c r="E94" s="1259">
        <v>2138</v>
      </c>
      <c r="F94" s="1641"/>
    </row>
    <row r="95" spans="1:6" ht="45" customHeight="1">
      <c r="A95" s="714" t="s">
        <v>1401</v>
      </c>
      <c r="B95" s="1602" t="s">
        <v>1841</v>
      </c>
      <c r="C95" s="1603"/>
      <c r="D95" s="1603"/>
      <c r="E95" s="1604"/>
      <c r="F95" s="740">
        <f>'3.1. terv alapegys'!C95</f>
        <v>25000</v>
      </c>
    </row>
    <row r="96" spans="1:6" ht="30.75" customHeight="1">
      <c r="A96" s="714" t="s">
        <v>270</v>
      </c>
      <c r="B96" s="1715" t="s">
        <v>191</v>
      </c>
      <c r="C96" s="1716"/>
      <c r="D96" s="1716"/>
      <c r="E96" s="1717"/>
      <c r="F96" s="740">
        <f>'3.1. terv alapegys'!C96</f>
        <v>1000</v>
      </c>
    </row>
    <row r="97" spans="1:6" ht="31.5" customHeight="1">
      <c r="A97" s="720" t="s">
        <v>664</v>
      </c>
      <c r="B97" s="1629" t="s">
        <v>782</v>
      </c>
      <c r="C97" s="1630"/>
      <c r="D97" s="1630"/>
      <c r="E97" s="1631"/>
      <c r="F97" s="740">
        <f>'3.1. terv alapegys'!C97</f>
        <v>17400</v>
      </c>
    </row>
    <row r="98" spans="1:6" ht="28.5" customHeight="1">
      <c r="A98" s="720" t="s">
        <v>97</v>
      </c>
      <c r="B98" s="1682" t="s">
        <v>559</v>
      </c>
      <c r="C98" s="1683"/>
      <c r="D98" s="1683"/>
      <c r="E98" s="1684"/>
      <c r="F98" s="740">
        <f>'3.1. terv alapegys'!C98</f>
        <v>10000</v>
      </c>
    </row>
    <row r="99" spans="1:6" ht="38.25" customHeight="1">
      <c r="A99" s="753" t="s">
        <v>308</v>
      </c>
      <c r="B99" s="1685" t="s">
        <v>1855</v>
      </c>
      <c r="C99" s="1686"/>
      <c r="D99" s="1686"/>
      <c r="E99" s="1687"/>
      <c r="F99" s="740">
        <f>'3.1. terv alapegys'!C99</f>
        <v>7000</v>
      </c>
    </row>
    <row r="100" spans="1:6" ht="40.5" customHeight="1">
      <c r="A100" s="720" t="s">
        <v>98</v>
      </c>
      <c r="B100" s="1733" t="s">
        <v>560</v>
      </c>
      <c r="C100" s="1734"/>
      <c r="D100" s="1734"/>
      <c r="E100" s="1735"/>
      <c r="F100" s="740">
        <f>'3.1. terv alapegys'!C100</f>
        <v>7917</v>
      </c>
    </row>
    <row r="101" spans="1:6" ht="44.25" customHeight="1">
      <c r="A101" s="811" t="str">
        <f>'3.1. terv alapegys'!B101</f>
        <v>Városüzemeltetési szerződések felülvizsgálata</v>
      </c>
      <c r="B101" s="1733" t="s">
        <v>821</v>
      </c>
      <c r="C101" s="1734"/>
      <c r="D101" s="1734"/>
      <c r="E101" s="1735"/>
      <c r="F101" s="740">
        <f>'3.1. terv alapegys'!C101</f>
        <v>2800</v>
      </c>
    </row>
    <row r="102" spans="1:6" ht="50.25" customHeight="1">
      <c r="A102" s="754" t="s">
        <v>99</v>
      </c>
      <c r="B102" s="1688" t="s">
        <v>1842</v>
      </c>
      <c r="C102" s="1689"/>
      <c r="D102" s="1689"/>
      <c r="E102" s="1690"/>
      <c r="F102" s="740">
        <f>'3.1. terv alapegys'!C102</f>
        <v>110000</v>
      </c>
    </row>
    <row r="103" spans="1:6" ht="46.5" customHeight="1">
      <c r="A103" s="1625" t="s">
        <v>294</v>
      </c>
      <c r="B103" s="1626"/>
      <c r="C103" s="1626"/>
      <c r="D103" s="1626"/>
      <c r="E103" s="1627"/>
      <c r="F103" s="755">
        <f>SUM(F104:F109)</f>
        <v>51460</v>
      </c>
    </row>
    <row r="104" spans="1:6" ht="47.25" customHeight="1">
      <c r="A104" s="736" t="s">
        <v>854</v>
      </c>
      <c r="B104" s="1730" t="s">
        <v>1843</v>
      </c>
      <c r="C104" s="1731"/>
      <c r="D104" s="1731"/>
      <c r="E104" s="1732"/>
      <c r="F104" s="740">
        <f>'3.1. terv alapegys'!C104</f>
        <v>20600</v>
      </c>
    </row>
    <row r="105" spans="1:6" ht="40.5" customHeight="1">
      <c r="A105" s="713" t="s">
        <v>271</v>
      </c>
      <c r="B105" s="1691" t="s">
        <v>30</v>
      </c>
      <c r="C105" s="1692"/>
      <c r="D105" s="1692"/>
      <c r="E105" s="1693"/>
      <c r="F105" s="740">
        <f>'3.1. terv alapegys'!C105</f>
        <v>1500</v>
      </c>
    </row>
    <row r="106" spans="1:6" ht="47.25" customHeight="1">
      <c r="A106" s="713" t="s">
        <v>295</v>
      </c>
      <c r="B106" s="1694" t="s">
        <v>89</v>
      </c>
      <c r="C106" s="1695"/>
      <c r="D106" s="1695"/>
      <c r="E106" s="1696"/>
      <c r="F106" s="740">
        <f>'3.1. terv alapegys'!C106</f>
        <v>10000</v>
      </c>
    </row>
    <row r="107" spans="1:6" ht="48" customHeight="1">
      <c r="A107" s="713" t="s">
        <v>296</v>
      </c>
      <c r="B107" s="1697" t="s">
        <v>825</v>
      </c>
      <c r="C107" s="1698"/>
      <c r="D107" s="1698"/>
      <c r="E107" s="1699"/>
      <c r="F107" s="740">
        <f>'3.1. terv alapegys'!C107</f>
        <v>4860</v>
      </c>
    </row>
    <row r="108" spans="1:6" ht="49.5" customHeight="1">
      <c r="A108" s="713" t="s">
        <v>297</v>
      </c>
      <c r="B108" s="1697" t="s">
        <v>733</v>
      </c>
      <c r="C108" s="1698"/>
      <c r="D108" s="1698"/>
      <c r="E108" s="1699"/>
      <c r="F108" s="740">
        <f>'3.1. terv alapegys'!C108</f>
        <v>12000</v>
      </c>
    </row>
    <row r="109" spans="1:6" ht="54.75" customHeight="1">
      <c r="A109" s="769" t="s">
        <v>298</v>
      </c>
      <c r="B109" s="1743" t="s">
        <v>826</v>
      </c>
      <c r="C109" s="1744"/>
      <c r="D109" s="1744"/>
      <c r="E109" s="1745"/>
      <c r="F109" s="770">
        <f>'3.1. terv alapegys'!C109</f>
        <v>2500</v>
      </c>
    </row>
    <row r="110" spans="1:6" ht="38.25" customHeight="1">
      <c r="A110" s="1625" t="s">
        <v>344</v>
      </c>
      <c r="B110" s="1626"/>
      <c r="C110" s="1626"/>
      <c r="D110" s="1626"/>
      <c r="E110" s="1736"/>
      <c r="F110" s="755">
        <f>SUM(F111,F127,F142,F155,F174)</f>
        <v>1136138</v>
      </c>
    </row>
    <row r="111" spans="1:6" ht="39.75" customHeight="1">
      <c r="A111" s="1577" t="s">
        <v>299</v>
      </c>
      <c r="B111" s="1578"/>
      <c r="C111" s="1578"/>
      <c r="D111" s="1578"/>
      <c r="E111" s="1579"/>
      <c r="F111" s="751">
        <f>SUM(F112:F126)</f>
        <v>28100</v>
      </c>
    </row>
    <row r="112" spans="1:6" ht="25.5" customHeight="1">
      <c r="A112" s="736" t="s">
        <v>907</v>
      </c>
      <c r="B112" s="1748" t="s">
        <v>90</v>
      </c>
      <c r="C112" s="1749"/>
      <c r="D112" s="1749"/>
      <c r="E112" s="1750"/>
      <c r="F112" s="850">
        <v>7000</v>
      </c>
    </row>
    <row r="113" spans="1:6" ht="30.75" customHeight="1">
      <c r="A113" s="1650" t="s">
        <v>300</v>
      </c>
      <c r="B113" s="1746" t="s">
        <v>188</v>
      </c>
      <c r="C113" s="1746"/>
      <c r="D113" s="1746"/>
      <c r="E113" s="326">
        <v>4500</v>
      </c>
      <c r="F113" s="1641">
        <f>'3.1. terv alapegys'!C113</f>
        <v>12600</v>
      </c>
    </row>
    <row r="114" spans="1:6" ht="25.5" customHeight="1">
      <c r="A114" s="1650"/>
      <c r="B114" s="1747" t="s">
        <v>827</v>
      </c>
      <c r="C114" s="1747"/>
      <c r="D114" s="1747"/>
      <c r="E114" s="326">
        <v>3000</v>
      </c>
      <c r="F114" s="1641"/>
    </row>
    <row r="115" spans="1:6" ht="32.25" customHeight="1">
      <c r="A115" s="1650"/>
      <c r="B115" s="1655" t="s">
        <v>734</v>
      </c>
      <c r="C115" s="1655"/>
      <c r="D115" s="1655"/>
      <c r="E115" s="326">
        <v>1500</v>
      </c>
      <c r="F115" s="1641"/>
    </row>
    <row r="116" spans="1:6" ht="15">
      <c r="A116" s="1650"/>
      <c r="B116" s="1655" t="s">
        <v>882</v>
      </c>
      <c r="C116" s="1655"/>
      <c r="D116" s="1655"/>
      <c r="E116" s="326">
        <v>500</v>
      </c>
      <c r="F116" s="1641"/>
    </row>
    <row r="117" spans="1:6" ht="21" customHeight="1">
      <c r="A117" s="1650"/>
      <c r="B117" s="1672" t="s">
        <v>828</v>
      </c>
      <c r="C117" s="1672"/>
      <c r="D117" s="1672"/>
      <c r="E117" s="326">
        <v>1000</v>
      </c>
      <c r="F117" s="1641"/>
    </row>
    <row r="118" spans="1:6" ht="30.75" customHeight="1">
      <c r="A118" s="1650"/>
      <c r="B118" s="1655" t="s">
        <v>829</v>
      </c>
      <c r="C118" s="1655"/>
      <c r="D118" s="1655"/>
      <c r="E118" s="326">
        <v>2100</v>
      </c>
      <c r="F118" s="1641"/>
    </row>
    <row r="119" spans="1:6" ht="30.75" customHeight="1">
      <c r="A119" s="713" t="s">
        <v>301</v>
      </c>
      <c r="B119" s="1742" t="s">
        <v>830</v>
      </c>
      <c r="C119" s="1742"/>
      <c r="D119" s="1742"/>
      <c r="E119" s="1742"/>
      <c r="F119" s="741">
        <f>'3.1. terv alapegys'!C114</f>
        <v>3500</v>
      </c>
    </row>
    <row r="120" spans="1:6" ht="27.75" customHeight="1">
      <c r="A120" s="1650" t="s">
        <v>302</v>
      </c>
      <c r="B120" s="1655" t="s">
        <v>831</v>
      </c>
      <c r="C120" s="1655"/>
      <c r="D120" s="1655"/>
      <c r="E120" s="326">
        <v>100</v>
      </c>
      <c r="F120" s="1641">
        <f>'3.1. terv alapegys'!C115</f>
        <v>3500</v>
      </c>
    </row>
    <row r="121" spans="1:6" ht="41.25" customHeight="1">
      <c r="A121" s="1650"/>
      <c r="B121" s="1655" t="s">
        <v>832</v>
      </c>
      <c r="C121" s="1655"/>
      <c r="D121" s="1655"/>
      <c r="E121" s="326">
        <v>100</v>
      </c>
      <c r="F121" s="1641"/>
    </row>
    <row r="122" spans="1:6" ht="33" customHeight="1">
      <c r="A122" s="1650"/>
      <c r="B122" s="1655" t="s">
        <v>833</v>
      </c>
      <c r="C122" s="1655"/>
      <c r="D122" s="1655"/>
      <c r="E122" s="326">
        <v>1000</v>
      </c>
      <c r="F122" s="1641"/>
    </row>
    <row r="123" spans="1:6" ht="20.25" customHeight="1">
      <c r="A123" s="1650"/>
      <c r="B123" s="1672" t="s">
        <v>834</v>
      </c>
      <c r="C123" s="1672"/>
      <c r="D123" s="1672"/>
      <c r="E123" s="326">
        <v>500</v>
      </c>
      <c r="F123" s="1641"/>
    </row>
    <row r="124" spans="1:6" ht="36.75" customHeight="1">
      <c r="A124" s="1650"/>
      <c r="B124" s="1672" t="s">
        <v>835</v>
      </c>
      <c r="C124" s="1672"/>
      <c r="D124" s="1672"/>
      <c r="E124" s="326">
        <v>300</v>
      </c>
      <c r="F124" s="1641"/>
    </row>
    <row r="125" spans="1:6" ht="39" customHeight="1">
      <c r="A125" s="1650"/>
      <c r="B125" s="1672" t="s">
        <v>735</v>
      </c>
      <c r="C125" s="1672"/>
      <c r="D125" s="1672"/>
      <c r="E125" s="326">
        <v>1500</v>
      </c>
      <c r="F125" s="1641"/>
    </row>
    <row r="126" spans="1:6" ht="33" customHeight="1">
      <c r="A126" s="746" t="s">
        <v>149</v>
      </c>
      <c r="B126" s="1751" t="s">
        <v>1675</v>
      </c>
      <c r="C126" s="1751"/>
      <c r="D126" s="1751"/>
      <c r="E126" s="1751"/>
      <c r="F126" s="756">
        <f>'3.1. terv alapegys'!C116</f>
        <v>1500</v>
      </c>
    </row>
    <row r="127" spans="1:6" ht="38.25" customHeight="1">
      <c r="A127" s="1577" t="s">
        <v>303</v>
      </c>
      <c r="B127" s="1578"/>
      <c r="C127" s="1578"/>
      <c r="D127" s="1578"/>
      <c r="E127" s="1752"/>
      <c r="F127" s="751">
        <f>SUM(F128:F141)</f>
        <v>349600</v>
      </c>
    </row>
    <row r="128" spans="1:6" ht="21.75" customHeight="1">
      <c r="A128" s="1753" t="s">
        <v>907</v>
      </c>
      <c r="B128" s="1755" t="s">
        <v>837</v>
      </c>
      <c r="C128" s="1755"/>
      <c r="D128" s="1755"/>
      <c r="E128" s="333">
        <v>19000</v>
      </c>
      <c r="F128" s="1671">
        <f>'3.1. terv alapegys'!C118</f>
        <v>221413</v>
      </c>
    </row>
    <row r="129" spans="1:6" ht="21" customHeight="1">
      <c r="A129" s="1754"/>
      <c r="B129" s="1672" t="s">
        <v>836</v>
      </c>
      <c r="C129" s="1672"/>
      <c r="D129" s="1672"/>
      <c r="E129" s="331">
        <v>15000</v>
      </c>
      <c r="F129" s="1641"/>
    </row>
    <row r="130" spans="1:6" ht="21" customHeight="1">
      <c r="A130" s="1754"/>
      <c r="B130" s="1628" t="s">
        <v>838</v>
      </c>
      <c r="C130" s="1628"/>
      <c r="D130" s="1628"/>
      <c r="E130" s="331">
        <v>2000</v>
      </c>
      <c r="F130" s="1641"/>
    </row>
    <row r="131" spans="1:6" ht="30.75" customHeight="1">
      <c r="A131" s="1754"/>
      <c r="B131" s="1628" t="s">
        <v>839</v>
      </c>
      <c r="C131" s="1628"/>
      <c r="D131" s="1628"/>
      <c r="E131" s="331">
        <v>185413</v>
      </c>
      <c r="F131" s="1641"/>
    </row>
    <row r="132" spans="1:6" ht="18" customHeight="1">
      <c r="A132" s="1754" t="s">
        <v>1365</v>
      </c>
      <c r="B132" s="1655" t="s">
        <v>840</v>
      </c>
      <c r="C132" s="1655"/>
      <c r="D132" s="1655"/>
      <c r="E132" s="331">
        <v>4000</v>
      </c>
      <c r="F132" s="1641">
        <f>SUM(E132:E134)</f>
        <v>6600</v>
      </c>
    </row>
    <row r="133" spans="1:6" ht="19.5" customHeight="1">
      <c r="A133" s="1754"/>
      <c r="B133" s="1655" t="s">
        <v>841</v>
      </c>
      <c r="C133" s="1655"/>
      <c r="D133" s="1655"/>
      <c r="E133" s="331">
        <v>2000</v>
      </c>
      <c r="F133" s="1641"/>
    </row>
    <row r="134" spans="1:6" ht="37.5" customHeight="1">
      <c r="A134" s="1754"/>
      <c r="B134" s="1747" t="s">
        <v>842</v>
      </c>
      <c r="C134" s="1747"/>
      <c r="D134" s="1747"/>
      <c r="E134" s="331">
        <v>600</v>
      </c>
      <c r="F134" s="1641"/>
    </row>
    <row r="135" spans="1:6" ht="62.25" customHeight="1">
      <c r="A135" s="1754" t="s">
        <v>305</v>
      </c>
      <c r="B135" s="1655" t="s">
        <v>877</v>
      </c>
      <c r="C135" s="1655"/>
      <c r="D135" s="1655"/>
      <c r="E135" s="331">
        <v>4500</v>
      </c>
      <c r="F135" s="1641">
        <f>'3.1. terv alapegys'!C120</f>
        <v>7500</v>
      </c>
    </row>
    <row r="136" spans="1:6" ht="18" customHeight="1">
      <c r="A136" s="1754"/>
      <c r="B136" s="1655" t="s">
        <v>878</v>
      </c>
      <c r="C136" s="1655"/>
      <c r="D136" s="1655"/>
      <c r="E136" s="331">
        <v>3000</v>
      </c>
      <c r="F136" s="1641"/>
    </row>
    <row r="137" spans="1:6" ht="36.75" customHeight="1">
      <c r="A137" s="1650" t="s">
        <v>307</v>
      </c>
      <c r="B137" s="1655" t="s">
        <v>883</v>
      </c>
      <c r="C137" s="1655"/>
      <c r="D137" s="1655"/>
      <c r="E137" s="331">
        <v>60171</v>
      </c>
      <c r="F137" s="1641">
        <f>'3.1. terv alapegys'!C121</f>
        <v>112087</v>
      </c>
    </row>
    <row r="138" spans="1:6" ht="30.75" customHeight="1">
      <c r="A138" s="1650"/>
      <c r="B138" s="1756" t="s">
        <v>879</v>
      </c>
      <c r="C138" s="1756"/>
      <c r="D138" s="1756"/>
      <c r="E138" s="993">
        <v>26958</v>
      </c>
      <c r="F138" s="1641"/>
    </row>
    <row r="139" spans="1:6" ht="23.25" customHeight="1">
      <c r="A139" s="1650"/>
      <c r="B139" s="1756" t="s">
        <v>880</v>
      </c>
      <c r="C139" s="1756"/>
      <c r="D139" s="1756"/>
      <c r="E139" s="993">
        <v>12000</v>
      </c>
      <c r="F139" s="1641"/>
    </row>
    <row r="140" spans="1:6" ht="30" customHeight="1">
      <c r="A140" s="1650"/>
      <c r="B140" s="1756" t="s">
        <v>881</v>
      </c>
      <c r="C140" s="1756"/>
      <c r="D140" s="1756"/>
      <c r="E140" s="993">
        <v>12958</v>
      </c>
      <c r="F140" s="1641"/>
    </row>
    <row r="141" spans="1:6" ht="36" customHeight="1">
      <c r="A141" s="837" t="s">
        <v>1285</v>
      </c>
      <c r="B141" s="1757" t="s">
        <v>1338</v>
      </c>
      <c r="C141" s="1757"/>
      <c r="D141" s="1757"/>
      <c r="E141" s="1757"/>
      <c r="F141" s="756">
        <f>'3.1. terv alapegys'!C122</f>
        <v>2000</v>
      </c>
    </row>
    <row r="142" spans="1:6" ht="35.25" customHeight="1">
      <c r="A142" s="1577" t="s">
        <v>309</v>
      </c>
      <c r="B142" s="1578"/>
      <c r="C142" s="1578"/>
      <c r="D142" s="1578"/>
      <c r="E142" s="1579"/>
      <c r="F142" s="751">
        <f>SUM(F143:F154)</f>
        <v>48800</v>
      </c>
    </row>
    <row r="143" spans="1:6" ht="36" customHeight="1">
      <c r="A143" s="1675" t="s">
        <v>907</v>
      </c>
      <c r="B143" s="1755" t="s">
        <v>884</v>
      </c>
      <c r="C143" s="1755"/>
      <c r="D143" s="1755"/>
      <c r="E143" s="333">
        <v>500</v>
      </c>
      <c r="F143" s="1671">
        <f>'3.1. terv alapegys'!C124</f>
        <v>1500</v>
      </c>
    </row>
    <row r="144" spans="1:6" ht="31.5" customHeight="1">
      <c r="A144" s="1650"/>
      <c r="B144" s="1672" t="s">
        <v>885</v>
      </c>
      <c r="C144" s="1672"/>
      <c r="D144" s="1672"/>
      <c r="E144" s="331">
        <v>1000</v>
      </c>
      <c r="F144" s="1641"/>
    </row>
    <row r="145" spans="1:6" ht="35.25" customHeight="1">
      <c r="A145" s="713" t="s">
        <v>310</v>
      </c>
      <c r="B145" s="1758" t="s">
        <v>736</v>
      </c>
      <c r="C145" s="1759"/>
      <c r="D145" s="1759"/>
      <c r="E145" s="1760"/>
      <c r="F145" s="741">
        <f>'3.1. terv alapegys'!C125</f>
        <v>900</v>
      </c>
    </row>
    <row r="146" spans="1:6" ht="36" customHeight="1">
      <c r="A146" s="1650" t="s">
        <v>311</v>
      </c>
      <c r="B146" s="1668" t="s">
        <v>738</v>
      </c>
      <c r="C146" s="1668"/>
      <c r="D146" s="1668"/>
      <c r="E146" s="331">
        <v>2500</v>
      </c>
      <c r="F146" s="1641">
        <f>'3.1. terv alapegys'!C126</f>
        <v>3700</v>
      </c>
    </row>
    <row r="147" spans="1:6" ht="53.25" customHeight="1">
      <c r="A147" s="1650"/>
      <c r="B147" s="1668" t="s">
        <v>737</v>
      </c>
      <c r="C147" s="1668"/>
      <c r="D147" s="1668"/>
      <c r="E147" s="772">
        <v>1000</v>
      </c>
      <c r="F147" s="1641"/>
    </row>
    <row r="148" spans="1:6" ht="43.5" customHeight="1">
      <c r="A148" s="1650"/>
      <c r="B148" s="1668" t="s">
        <v>1856</v>
      </c>
      <c r="C148" s="1668"/>
      <c r="D148" s="1668"/>
      <c r="E148" s="331">
        <v>200</v>
      </c>
      <c r="F148" s="1641"/>
    </row>
    <row r="149" spans="1:6" ht="61.5" customHeight="1">
      <c r="A149" s="713" t="s">
        <v>312</v>
      </c>
      <c r="B149" s="1761" t="s">
        <v>886</v>
      </c>
      <c r="C149" s="1762"/>
      <c r="D149" s="1762"/>
      <c r="E149" s="1763"/>
      <c r="F149" s="757">
        <f>'3.1. terv alapegys'!C127</f>
        <v>2700</v>
      </c>
    </row>
    <row r="150" spans="1:6" ht="94.5" customHeight="1">
      <c r="A150" s="713" t="s">
        <v>739</v>
      </c>
      <c r="B150" s="1764" t="s">
        <v>887</v>
      </c>
      <c r="C150" s="1765"/>
      <c r="D150" s="1765"/>
      <c r="E150" s="1766"/>
      <c r="F150" s="757">
        <f>'3.1. terv alapegys'!C128</f>
        <v>7200</v>
      </c>
    </row>
    <row r="151" spans="1:6" ht="28.5" customHeight="1">
      <c r="A151" s="1650" t="s">
        <v>313</v>
      </c>
      <c r="B151" s="1767" t="s">
        <v>730</v>
      </c>
      <c r="C151" s="1767"/>
      <c r="D151" s="1767"/>
      <c r="E151" s="1007">
        <v>1200</v>
      </c>
      <c r="F151" s="1678">
        <f>'3.1. terv alapegys'!C129</f>
        <v>22600</v>
      </c>
    </row>
    <row r="152" spans="1:6" ht="22.5" customHeight="1">
      <c r="A152" s="1650"/>
      <c r="B152" s="1768" t="s">
        <v>1858</v>
      </c>
      <c r="C152" s="1768"/>
      <c r="D152" s="1768"/>
      <c r="E152" s="994">
        <v>21400</v>
      </c>
      <c r="F152" s="1678"/>
    </row>
    <row r="153" spans="1:6" ht="37.5" customHeight="1">
      <c r="A153" s="332" t="s">
        <v>100</v>
      </c>
      <c r="B153" s="1761" t="s">
        <v>1857</v>
      </c>
      <c r="C153" s="1762"/>
      <c r="D153" s="1762"/>
      <c r="E153" s="1763"/>
      <c r="F153" s="1075">
        <f>'3.1. terv alapegys'!C130</f>
        <v>7000</v>
      </c>
    </row>
    <row r="154" spans="1:6" ht="41.25" customHeight="1">
      <c r="A154" s="838" t="s">
        <v>1825</v>
      </c>
      <c r="B154" s="1651" t="s">
        <v>731</v>
      </c>
      <c r="C154" s="1652"/>
      <c r="D154" s="1652"/>
      <c r="E154" s="1653"/>
      <c r="F154" s="761">
        <f>'3.1. terv alapegys'!C131</f>
        <v>3200</v>
      </c>
    </row>
    <row r="155" spans="1:6" ht="33.75" customHeight="1">
      <c r="A155" s="1577" t="s">
        <v>314</v>
      </c>
      <c r="B155" s="1679"/>
      <c r="C155" s="1679"/>
      <c r="D155" s="1679"/>
      <c r="E155" s="1579"/>
      <c r="F155" s="751">
        <f>SUM(F156:F173)</f>
        <v>314038</v>
      </c>
    </row>
    <row r="156" spans="1:6" ht="39.75" customHeight="1">
      <c r="A156" s="736" t="s">
        <v>215</v>
      </c>
      <c r="B156" s="1769" t="s">
        <v>740</v>
      </c>
      <c r="C156" s="1769"/>
      <c r="D156" s="1769"/>
      <c r="E156" s="1769"/>
      <c r="F156" s="212">
        <f>'3.1. terv alapegys'!C133</f>
        <v>274466</v>
      </c>
    </row>
    <row r="157" spans="1:6" ht="60" customHeight="1">
      <c r="A157" s="713" t="s">
        <v>315</v>
      </c>
      <c r="B157" s="1770" t="s">
        <v>732</v>
      </c>
      <c r="C157" s="1770"/>
      <c r="D157" s="1770"/>
      <c r="E157" s="1770"/>
      <c r="F157" s="758">
        <f>'3.1. terv alapegys'!C134</f>
        <v>3700</v>
      </c>
    </row>
    <row r="158" spans="1:6" ht="60" customHeight="1">
      <c r="A158" s="1771" t="s">
        <v>101</v>
      </c>
      <c r="B158" s="1770" t="s">
        <v>1375</v>
      </c>
      <c r="C158" s="1770"/>
      <c r="D158" s="1770"/>
      <c r="E158" s="995">
        <v>4000</v>
      </c>
      <c r="F158" s="1634">
        <f>'3.1. terv alapegys'!C135</f>
        <v>8372</v>
      </c>
    </row>
    <row r="159" spans="1:6" ht="60" customHeight="1">
      <c r="A159" s="1771"/>
      <c r="B159" s="1770" t="s">
        <v>756</v>
      </c>
      <c r="C159" s="1770"/>
      <c r="D159" s="1770"/>
      <c r="E159" s="772">
        <v>700</v>
      </c>
      <c r="F159" s="1634"/>
    </row>
    <row r="160" spans="1:6" ht="90" customHeight="1">
      <c r="A160" s="1771"/>
      <c r="B160" s="1770" t="s">
        <v>824</v>
      </c>
      <c r="C160" s="1770"/>
      <c r="D160" s="1770"/>
      <c r="E160" s="772">
        <v>1800</v>
      </c>
      <c r="F160" s="1634"/>
    </row>
    <row r="161" spans="1:6" ht="79.5" customHeight="1">
      <c r="A161" s="1771"/>
      <c r="B161" s="1770" t="s">
        <v>757</v>
      </c>
      <c r="C161" s="1770"/>
      <c r="D161" s="1770"/>
      <c r="E161" s="996">
        <v>872</v>
      </c>
      <c r="F161" s="1634"/>
    </row>
    <row r="162" spans="1:6" ht="79.5" customHeight="1">
      <c r="A162" s="1772"/>
      <c r="B162" s="1770" t="s">
        <v>758</v>
      </c>
      <c r="C162" s="1770"/>
      <c r="D162" s="1770"/>
      <c r="E162" s="772">
        <v>1000</v>
      </c>
      <c r="F162" s="1634"/>
    </row>
    <row r="163" spans="1:6" ht="93.75" customHeight="1">
      <c r="A163" s="1650" t="s">
        <v>306</v>
      </c>
      <c r="B163" s="1668" t="s">
        <v>744</v>
      </c>
      <c r="C163" s="1668"/>
      <c r="D163" s="1668"/>
      <c r="E163" s="772">
        <v>3700</v>
      </c>
      <c r="F163" s="1641">
        <f>'3.1. terv alapegys'!C136</f>
        <v>7100</v>
      </c>
    </row>
    <row r="164" spans="1:6" ht="33" customHeight="1">
      <c r="A164" s="1650"/>
      <c r="B164" s="1655" t="s">
        <v>759</v>
      </c>
      <c r="C164" s="1655"/>
      <c r="D164" s="1655"/>
      <c r="E164" s="331">
        <v>3400</v>
      </c>
      <c r="F164" s="1641"/>
    </row>
    <row r="165" spans="1:6" ht="34.5" customHeight="1">
      <c r="A165" s="759" t="s">
        <v>318</v>
      </c>
      <c r="B165" s="1656" t="s">
        <v>888</v>
      </c>
      <c r="C165" s="1656"/>
      <c r="D165" s="1656"/>
      <c r="E165" s="1656"/>
      <c r="F165" s="773">
        <f>'3.1. terv alapegys'!C137</f>
        <v>2200</v>
      </c>
    </row>
    <row r="166" spans="1:6" ht="52.5" customHeight="1">
      <c r="A166" s="332" t="s">
        <v>1257</v>
      </c>
      <c r="B166" s="1676" t="s">
        <v>741</v>
      </c>
      <c r="C166" s="1676"/>
      <c r="D166" s="1676"/>
      <c r="E166" s="1676"/>
      <c r="F166" s="758">
        <f>'3.1. terv alapegys'!C138</f>
        <v>1400</v>
      </c>
    </row>
    <row r="167" spans="1:6" ht="60" customHeight="1">
      <c r="A167" s="713" t="s">
        <v>316</v>
      </c>
      <c r="B167" s="1668" t="s">
        <v>760</v>
      </c>
      <c r="C167" s="1668"/>
      <c r="D167" s="1668"/>
      <c r="E167" s="1668"/>
      <c r="F167" s="757">
        <f>'3.1. terv alapegys'!C139</f>
        <v>3000</v>
      </c>
    </row>
    <row r="168" spans="1:6" ht="18" customHeight="1">
      <c r="A168" s="1650" t="s">
        <v>902</v>
      </c>
      <c r="B168" s="1655" t="s">
        <v>761</v>
      </c>
      <c r="C168" s="1655"/>
      <c r="D168" s="1655"/>
      <c r="E168" s="326">
        <v>3000</v>
      </c>
      <c r="F168" s="1641">
        <f>SUM(E168:E173)</f>
        <v>13800</v>
      </c>
    </row>
    <row r="169" spans="1:6" ht="21" customHeight="1">
      <c r="A169" s="1650"/>
      <c r="B169" s="1655" t="s">
        <v>762</v>
      </c>
      <c r="C169" s="1655"/>
      <c r="D169" s="1655"/>
      <c r="E169" s="326">
        <v>1000</v>
      </c>
      <c r="F169" s="1641"/>
    </row>
    <row r="170" spans="1:6" ht="33.75" customHeight="1">
      <c r="A170" s="1650"/>
      <c r="B170" s="1655" t="s">
        <v>763</v>
      </c>
      <c r="C170" s="1655"/>
      <c r="D170" s="1655"/>
      <c r="E170" s="326">
        <v>1000</v>
      </c>
      <c r="F170" s="1641"/>
    </row>
    <row r="171" spans="1:6" ht="55.5" customHeight="1">
      <c r="A171" s="1650"/>
      <c r="B171" s="1668" t="s">
        <v>742</v>
      </c>
      <c r="C171" s="1668"/>
      <c r="D171" s="1668"/>
      <c r="E171" s="326">
        <v>4500</v>
      </c>
      <c r="F171" s="1641"/>
    </row>
    <row r="172" spans="1:6" ht="98.25" customHeight="1">
      <c r="A172" s="1650"/>
      <c r="B172" s="1657" t="s">
        <v>1381</v>
      </c>
      <c r="C172" s="1657"/>
      <c r="D172" s="1657"/>
      <c r="E172" s="331">
        <v>3800</v>
      </c>
      <c r="F172" s="1641"/>
    </row>
    <row r="173" spans="1:6" ht="49.5" customHeight="1">
      <c r="A173" s="1654"/>
      <c r="B173" s="1658" t="s">
        <v>743</v>
      </c>
      <c r="C173" s="1658"/>
      <c r="D173" s="1658"/>
      <c r="E173" s="760">
        <v>500</v>
      </c>
      <c r="F173" s="1677"/>
    </row>
    <row r="174" spans="1:6" ht="38.25" customHeight="1">
      <c r="A174" s="1577" t="s">
        <v>906</v>
      </c>
      <c r="B174" s="1679"/>
      <c r="C174" s="1679"/>
      <c r="D174" s="1679"/>
      <c r="E174" s="1579"/>
      <c r="F174" s="751">
        <f>SUM(F175:F195)</f>
        <v>395600</v>
      </c>
    </row>
    <row r="175" spans="1:6" ht="16.5" customHeight="1">
      <c r="A175" s="1675" t="s">
        <v>907</v>
      </c>
      <c r="B175" s="1681" t="s">
        <v>1797</v>
      </c>
      <c r="C175" s="1681"/>
      <c r="D175" s="1681"/>
      <c r="E175" s="333">
        <v>2500</v>
      </c>
      <c r="F175" s="1671">
        <f>SUM(E175:E177,E178,E180,E183:E184)</f>
        <v>252500</v>
      </c>
    </row>
    <row r="176" spans="1:6" ht="15">
      <c r="A176" s="1650"/>
      <c r="B176" s="1544" t="s">
        <v>192</v>
      </c>
      <c r="C176" s="1544"/>
      <c r="D176" s="1544"/>
      <c r="E176" s="331">
        <v>2000</v>
      </c>
      <c r="F176" s="1641"/>
    </row>
    <row r="177" spans="1:6" ht="15">
      <c r="A177" s="1650"/>
      <c r="B177" s="1544" t="s">
        <v>193</v>
      </c>
      <c r="C177" s="1544"/>
      <c r="D177" s="1544"/>
      <c r="E177" s="331">
        <v>8000</v>
      </c>
      <c r="F177" s="1641"/>
    </row>
    <row r="178" spans="1:6" ht="15">
      <c r="A178" s="1650"/>
      <c r="B178" s="1544" t="s">
        <v>1645</v>
      </c>
      <c r="C178" s="1544"/>
      <c r="D178" s="1544"/>
      <c r="E178" s="331">
        <v>138423</v>
      </c>
      <c r="F178" s="1641"/>
    </row>
    <row r="179" spans="1:6" ht="15">
      <c r="A179" s="1650"/>
      <c r="B179" s="1544" t="s">
        <v>1646</v>
      </c>
      <c r="C179" s="1544"/>
      <c r="D179" s="1544"/>
      <c r="E179" s="1334">
        <v>11000</v>
      </c>
      <c r="F179" s="1641"/>
    </row>
    <row r="180" spans="1:6" ht="15">
      <c r="A180" s="1650"/>
      <c r="B180" s="1544" t="s">
        <v>1647</v>
      </c>
      <c r="C180" s="1544"/>
      <c r="D180" s="1544"/>
      <c r="E180" s="331">
        <v>93577</v>
      </c>
      <c r="F180" s="1641"/>
    </row>
    <row r="181" spans="1:6" ht="15">
      <c r="A181" s="1650"/>
      <c r="B181" s="1544" t="s">
        <v>1648</v>
      </c>
      <c r="C181" s="1544"/>
      <c r="D181" s="1544"/>
      <c r="E181" s="1334">
        <v>62840</v>
      </c>
      <c r="F181" s="1641"/>
    </row>
    <row r="182" spans="1:6" ht="15">
      <c r="A182" s="1650"/>
      <c r="B182" s="1545" t="s">
        <v>1649</v>
      </c>
      <c r="C182" s="1545"/>
      <c r="D182" s="1545"/>
      <c r="E182" s="1334">
        <v>30737</v>
      </c>
      <c r="F182" s="1641"/>
    </row>
    <row r="183" spans="1:6" ht="15">
      <c r="A183" s="1650"/>
      <c r="B183" s="1544" t="s">
        <v>198</v>
      </c>
      <c r="C183" s="1544"/>
      <c r="D183" s="1544"/>
      <c r="E183" s="331">
        <v>3000</v>
      </c>
      <c r="F183" s="1641"/>
    </row>
    <row r="184" spans="1:6" ht="17.25" customHeight="1">
      <c r="A184" s="1650"/>
      <c r="B184" s="1544" t="s">
        <v>199</v>
      </c>
      <c r="C184" s="1544"/>
      <c r="D184" s="1544"/>
      <c r="E184" s="331">
        <v>5000</v>
      </c>
      <c r="F184" s="1641"/>
    </row>
    <row r="185" spans="1:6" ht="15">
      <c r="A185" s="1650" t="s">
        <v>317</v>
      </c>
      <c r="B185" s="1637" t="s">
        <v>745</v>
      </c>
      <c r="C185" s="1637"/>
      <c r="D185" s="1637"/>
      <c r="E185" s="717">
        <v>9000</v>
      </c>
      <c r="F185" s="1641">
        <f>SUM(E185:E193)</f>
        <v>50600</v>
      </c>
    </row>
    <row r="186" spans="1:6" ht="49.5" customHeight="1">
      <c r="A186" s="1650"/>
      <c r="B186" s="1648" t="s">
        <v>889</v>
      </c>
      <c r="C186" s="1648"/>
      <c r="D186" s="1648"/>
      <c r="E186" s="327">
        <v>4500</v>
      </c>
      <c r="F186" s="1641"/>
    </row>
    <row r="187" spans="1:6" ht="21" customHeight="1">
      <c r="A187" s="1650"/>
      <c r="B187" s="1648" t="s">
        <v>200</v>
      </c>
      <c r="C187" s="1648"/>
      <c r="D187" s="1648"/>
      <c r="E187" s="327">
        <v>17300</v>
      </c>
      <c r="F187" s="1641"/>
    </row>
    <row r="188" spans="1:6" ht="21" customHeight="1">
      <c r="A188" s="1650"/>
      <c r="B188" s="1648" t="s">
        <v>201</v>
      </c>
      <c r="C188" s="1648"/>
      <c r="D188" s="1648"/>
      <c r="E188" s="327">
        <v>3000</v>
      </c>
      <c r="F188" s="1641"/>
    </row>
    <row r="189" spans="1:6" ht="19.5" customHeight="1">
      <c r="A189" s="1650"/>
      <c r="B189" s="1648" t="s">
        <v>202</v>
      </c>
      <c r="C189" s="1648"/>
      <c r="D189" s="1648"/>
      <c r="E189" s="327">
        <v>1500</v>
      </c>
      <c r="F189" s="1641"/>
    </row>
    <row r="190" spans="1:6" ht="30.75" customHeight="1">
      <c r="A190" s="1650"/>
      <c r="B190" s="1648" t="s">
        <v>203</v>
      </c>
      <c r="C190" s="1648"/>
      <c r="D190" s="1648"/>
      <c r="E190" s="327">
        <v>5000</v>
      </c>
      <c r="F190" s="1641"/>
    </row>
    <row r="191" spans="1:6" ht="15">
      <c r="A191" s="1650"/>
      <c r="B191" s="1648" t="s">
        <v>204</v>
      </c>
      <c r="C191" s="1648"/>
      <c r="D191" s="1648"/>
      <c r="E191" s="327">
        <v>500</v>
      </c>
      <c r="F191" s="1641"/>
    </row>
    <row r="192" spans="1:6" ht="15">
      <c r="A192" s="1650"/>
      <c r="B192" s="1648" t="s">
        <v>746</v>
      </c>
      <c r="C192" s="1648"/>
      <c r="D192" s="1648"/>
      <c r="E192" s="327">
        <v>800</v>
      </c>
      <c r="F192" s="1641"/>
    </row>
    <row r="193" spans="1:6" ht="57" customHeight="1">
      <c r="A193" s="1650"/>
      <c r="B193" s="1666" t="s">
        <v>890</v>
      </c>
      <c r="C193" s="1667"/>
      <c r="D193" s="1667"/>
      <c r="E193" s="997">
        <v>9000</v>
      </c>
      <c r="F193" s="1641"/>
    </row>
    <row r="194" spans="1:6" ht="34.5" customHeight="1">
      <c r="A194" s="780" t="s">
        <v>1783</v>
      </c>
      <c r="B194" s="1638" t="s">
        <v>1338</v>
      </c>
      <c r="C194" s="1639"/>
      <c r="D194" s="1639"/>
      <c r="E194" s="1640"/>
      <c r="F194" s="737">
        <f>'3.1. terv alapegys'!C150</f>
        <v>2500</v>
      </c>
    </row>
    <row r="195" spans="1:6" ht="34.5" customHeight="1">
      <c r="A195" s="731" t="str">
        <f>'3.1. terv alapegys'!B151</f>
        <v>Szolnok Televízió ZRt. támogatása</v>
      </c>
      <c r="B195" s="1680" t="s">
        <v>764</v>
      </c>
      <c r="C195" s="1680"/>
      <c r="D195" s="1680"/>
      <c r="E195" s="1680"/>
      <c r="F195" s="761">
        <f>'3.1. terv alapegys'!C151</f>
        <v>90000</v>
      </c>
    </row>
    <row r="196" spans="1:6" ht="45.75" customHeight="1">
      <c r="A196" s="1739" t="s">
        <v>319</v>
      </c>
      <c r="B196" s="1740"/>
      <c r="C196" s="1740"/>
      <c r="D196" s="1740"/>
      <c r="E196" s="1741"/>
      <c r="F196" s="755">
        <f>SUM(F197:F216)</f>
        <v>346917</v>
      </c>
    </row>
    <row r="197" spans="1:6" ht="69" customHeight="1">
      <c r="A197" s="731" t="str">
        <f>'3.1. terv alapegys'!B153</f>
        <v>Aktív korúak ellátása</v>
      </c>
      <c r="B197" s="1670" t="s">
        <v>747</v>
      </c>
      <c r="C197" s="1670"/>
      <c r="D197" s="1670"/>
      <c r="E197" s="1670"/>
      <c r="F197" s="739">
        <f>'3.1. terv alapegys'!C153</f>
        <v>64000</v>
      </c>
    </row>
    <row r="198" spans="1:6" ht="66" customHeight="1">
      <c r="A198" s="713" t="s">
        <v>272</v>
      </c>
      <c r="B198" s="1637" t="s">
        <v>748</v>
      </c>
      <c r="C198" s="1637"/>
      <c r="D198" s="1637"/>
      <c r="E198" s="1637"/>
      <c r="F198" s="740">
        <f>'3.1. terv alapegys'!C154</f>
        <v>23000</v>
      </c>
    </row>
    <row r="199" spans="1:6" ht="66.75" customHeight="1">
      <c r="A199" s="713" t="s">
        <v>273</v>
      </c>
      <c r="B199" s="1637" t="s">
        <v>205</v>
      </c>
      <c r="C199" s="1637"/>
      <c r="D199" s="1637"/>
      <c r="E199" s="1637"/>
      <c r="F199" s="740">
        <f>'3.1. terv alapegys'!C155</f>
        <v>78000</v>
      </c>
    </row>
    <row r="200" spans="1:6" ht="67.5" customHeight="1">
      <c r="A200" s="713" t="s">
        <v>274</v>
      </c>
      <c r="B200" s="1637" t="s">
        <v>765</v>
      </c>
      <c r="C200" s="1637"/>
      <c r="D200" s="1637"/>
      <c r="E200" s="1637"/>
      <c r="F200" s="740">
        <f>'3.1. terv alapegys'!C156</f>
        <v>15000</v>
      </c>
    </row>
    <row r="201" spans="1:6" ht="51.75" customHeight="1">
      <c r="A201" s="713" t="s">
        <v>275</v>
      </c>
      <c r="B201" s="1637" t="s">
        <v>749</v>
      </c>
      <c r="C201" s="1637"/>
      <c r="D201" s="1637"/>
      <c r="E201" s="1637"/>
      <c r="F201" s="740">
        <f>'3.1. terv alapegys'!C157</f>
        <v>4000</v>
      </c>
    </row>
    <row r="202" spans="1:6" ht="75" customHeight="1">
      <c r="A202" s="713" t="s">
        <v>896</v>
      </c>
      <c r="B202" s="1637" t="s">
        <v>766</v>
      </c>
      <c r="C202" s="1637"/>
      <c r="D202" s="1637"/>
      <c r="E202" s="1637"/>
      <c r="F202" s="740">
        <f>'3.1. terv alapegys'!C158</f>
        <v>23000</v>
      </c>
    </row>
    <row r="203" spans="1:6" ht="58.5" customHeight="1">
      <c r="A203" s="713" t="s">
        <v>897</v>
      </c>
      <c r="B203" s="1637" t="s">
        <v>767</v>
      </c>
      <c r="C203" s="1637"/>
      <c r="D203" s="1637"/>
      <c r="E203" s="1637"/>
      <c r="F203" s="740">
        <f>'3.1. terv alapegys'!C159</f>
        <v>21000</v>
      </c>
    </row>
    <row r="204" spans="1:6" ht="48" customHeight="1">
      <c r="A204" s="713" t="s">
        <v>898</v>
      </c>
      <c r="B204" s="1637" t="s">
        <v>750</v>
      </c>
      <c r="C204" s="1637"/>
      <c r="D204" s="1637"/>
      <c r="E204" s="1637"/>
      <c r="F204" s="740">
        <f>'3.1. terv alapegys'!C160</f>
        <v>600</v>
      </c>
    </row>
    <row r="205" spans="1:6" ht="55.5" customHeight="1">
      <c r="A205" s="713" t="s">
        <v>899</v>
      </c>
      <c r="B205" s="1637" t="s">
        <v>1340</v>
      </c>
      <c r="C205" s="1637"/>
      <c r="D205" s="1637"/>
      <c r="E205" s="1637"/>
      <c r="F205" s="740">
        <f>'3.1. terv alapegys'!C161</f>
        <v>16000</v>
      </c>
    </row>
    <row r="206" spans="1:6" ht="57" customHeight="1">
      <c r="A206" s="713" t="s">
        <v>900</v>
      </c>
      <c r="B206" s="1637" t="s">
        <v>751</v>
      </c>
      <c r="C206" s="1637"/>
      <c r="D206" s="1637"/>
      <c r="E206" s="1637"/>
      <c r="F206" s="740">
        <f>'3.1. terv alapegys'!C162</f>
        <v>2000</v>
      </c>
    </row>
    <row r="207" spans="1:6" ht="52.5" customHeight="1">
      <c r="A207" s="713" t="s">
        <v>901</v>
      </c>
      <c r="B207" s="1636" t="s">
        <v>891</v>
      </c>
      <c r="C207" s="1636"/>
      <c r="D207" s="1636"/>
      <c r="E207" s="1636"/>
      <c r="F207" s="740">
        <f>'3.1. terv alapegys'!C163</f>
        <v>4917</v>
      </c>
    </row>
    <row r="208" spans="1:6" ht="65.25" customHeight="1">
      <c r="A208" s="713" t="s">
        <v>903</v>
      </c>
      <c r="B208" s="1635" t="s">
        <v>752</v>
      </c>
      <c r="C208" s="1635"/>
      <c r="D208" s="1635"/>
      <c r="E208" s="1635"/>
      <c r="F208" s="740">
        <f>'3.1. terv alapegys'!C164</f>
        <v>2000</v>
      </c>
    </row>
    <row r="209" spans="1:6" ht="59.25" customHeight="1">
      <c r="A209" s="713" t="s">
        <v>320</v>
      </c>
      <c r="B209" s="1635" t="s">
        <v>753</v>
      </c>
      <c r="C209" s="1635"/>
      <c r="D209" s="1635"/>
      <c r="E209" s="1635"/>
      <c r="F209" s="740">
        <f>'3.1. terv alapegys'!C165</f>
        <v>10000</v>
      </c>
    </row>
    <row r="210" spans="1:6" ht="30" customHeight="1">
      <c r="A210" s="713" t="s">
        <v>904</v>
      </c>
      <c r="B210" s="1637" t="s">
        <v>768</v>
      </c>
      <c r="C210" s="1637"/>
      <c r="D210" s="1637"/>
      <c r="E210" s="1637"/>
      <c r="F210" s="740">
        <f>'3.1. terv alapegys'!C166</f>
        <v>7500</v>
      </c>
    </row>
    <row r="211" spans="1:6" ht="57.75" customHeight="1">
      <c r="A211" s="713" t="s">
        <v>321</v>
      </c>
      <c r="B211" s="1637" t="s">
        <v>978</v>
      </c>
      <c r="C211" s="1637"/>
      <c r="D211" s="1637"/>
      <c r="E211" s="1637"/>
      <c r="F211" s="740">
        <f>'3.1. terv alapegys'!C167</f>
        <v>20000</v>
      </c>
    </row>
    <row r="212" spans="1:6" ht="56.25" customHeight="1">
      <c r="A212" s="713" t="s">
        <v>1654</v>
      </c>
      <c r="B212" s="1633" t="s">
        <v>769</v>
      </c>
      <c r="C212" s="1633"/>
      <c r="D212" s="1633"/>
      <c r="E212" s="1633"/>
      <c r="F212" s="740">
        <f>'3.1. terv alapegys'!C168</f>
        <v>16000</v>
      </c>
    </row>
    <row r="213" spans="1:6" ht="64.5" customHeight="1">
      <c r="A213" s="713" t="s">
        <v>1258</v>
      </c>
      <c r="B213" s="1633" t="s">
        <v>754</v>
      </c>
      <c r="C213" s="1633"/>
      <c r="D213" s="1633"/>
      <c r="E213" s="1633"/>
      <c r="F213" s="740">
        <f>'3.1. terv alapegys'!C169</f>
        <v>22000</v>
      </c>
    </row>
    <row r="214" spans="1:6" ht="57.75" customHeight="1">
      <c r="A214" s="713" t="s">
        <v>1587</v>
      </c>
      <c r="B214" s="1633" t="s">
        <v>1655</v>
      </c>
      <c r="C214" s="1633"/>
      <c r="D214" s="1633"/>
      <c r="E214" s="1633"/>
      <c r="F214" s="740">
        <f>'3.1. terv alapegys'!C170</f>
        <v>16800</v>
      </c>
    </row>
    <row r="215" spans="1:6" ht="62.25" customHeight="1">
      <c r="A215" s="713" t="s">
        <v>1315</v>
      </c>
      <c r="B215" s="1633" t="s">
        <v>770</v>
      </c>
      <c r="C215" s="1633"/>
      <c r="D215" s="1633"/>
      <c r="E215" s="1633"/>
      <c r="F215" s="740">
        <f>'3.1. terv alapegys'!C171</f>
        <v>100</v>
      </c>
    </row>
    <row r="216" spans="1:6" ht="22.5" customHeight="1">
      <c r="A216" s="746" t="s">
        <v>907</v>
      </c>
      <c r="B216" s="1773" t="s">
        <v>755</v>
      </c>
      <c r="C216" s="1773"/>
      <c r="D216" s="1773"/>
      <c r="E216" s="1773"/>
      <c r="F216" s="742">
        <f>'3.1. terv alapegys'!C172</f>
        <v>1000</v>
      </c>
    </row>
    <row r="217" spans="1:6" ht="35.25" customHeight="1">
      <c r="A217" s="1774" t="s">
        <v>322</v>
      </c>
      <c r="B217" s="1775"/>
      <c r="C217" s="1775"/>
      <c r="D217" s="1775"/>
      <c r="E217" s="1776"/>
      <c r="F217" s="755">
        <f>SUM(F218)</f>
        <v>5000</v>
      </c>
    </row>
    <row r="218" spans="1:6" ht="51.75" customHeight="1">
      <c r="A218" s="762" t="s">
        <v>905</v>
      </c>
      <c r="B218" s="1777" t="s">
        <v>892</v>
      </c>
      <c r="C218" s="1778"/>
      <c r="D218" s="1778"/>
      <c r="E218" s="1779"/>
      <c r="F218" s="774">
        <f>'3.1. terv alapegys'!C174</f>
        <v>5000</v>
      </c>
    </row>
    <row r="219" spans="1:6" ht="39.75" customHeight="1">
      <c r="A219" s="1780" t="s">
        <v>323</v>
      </c>
      <c r="B219" s="1781"/>
      <c r="C219" s="1781"/>
      <c r="D219" s="1781"/>
      <c r="E219" s="1782"/>
      <c r="F219" s="755">
        <f>SUM(F220:F240)</f>
        <v>68590</v>
      </c>
    </row>
    <row r="220" spans="1:6" ht="15">
      <c r="A220" s="1675" t="s">
        <v>908</v>
      </c>
      <c r="B220" s="1673" t="s">
        <v>956</v>
      </c>
      <c r="C220" s="1673"/>
      <c r="D220" s="1673"/>
      <c r="E220" s="775">
        <f>19680+2500</f>
        <v>22180</v>
      </c>
      <c r="F220" s="1671">
        <f>SUM(E220:E223)</f>
        <v>35880</v>
      </c>
    </row>
    <row r="221" spans="1:6" ht="15">
      <c r="A221" s="1650"/>
      <c r="B221" s="1674" t="s">
        <v>957</v>
      </c>
      <c r="C221" s="1674"/>
      <c r="D221" s="1674"/>
      <c r="E221" s="776">
        <v>10700</v>
      </c>
      <c r="F221" s="1641"/>
    </row>
    <row r="222" spans="1:6" ht="15">
      <c r="A222" s="1650"/>
      <c r="B222" s="1674" t="s">
        <v>958</v>
      </c>
      <c r="C222" s="1674"/>
      <c r="D222" s="1674"/>
      <c r="E222" s="776">
        <v>2000</v>
      </c>
      <c r="F222" s="1641"/>
    </row>
    <row r="223" spans="1:6" ht="15">
      <c r="A223" s="1650"/>
      <c r="B223" s="1674" t="s">
        <v>959</v>
      </c>
      <c r="C223" s="1674"/>
      <c r="D223" s="1674"/>
      <c r="E223" s="776">
        <v>1000</v>
      </c>
      <c r="F223" s="1641"/>
    </row>
    <row r="224" spans="1:6" ht="15" customHeight="1">
      <c r="A224" s="1650" t="s">
        <v>324</v>
      </c>
      <c r="B224" s="1783" t="s">
        <v>960</v>
      </c>
      <c r="C224" s="1783"/>
      <c r="D224" s="1783"/>
      <c r="E224" s="326">
        <v>2250</v>
      </c>
      <c r="F224" s="1641">
        <f>SUM(E224:E229)</f>
        <v>14210</v>
      </c>
    </row>
    <row r="225" spans="1:6" ht="15">
      <c r="A225" s="1650"/>
      <c r="B225" s="1783" t="s">
        <v>961</v>
      </c>
      <c r="C225" s="1783"/>
      <c r="D225" s="1783"/>
      <c r="E225" s="998">
        <v>1500</v>
      </c>
      <c r="F225" s="1641"/>
    </row>
    <row r="226" spans="1:6" ht="15">
      <c r="A226" s="1650"/>
      <c r="B226" s="1783" t="s">
        <v>962</v>
      </c>
      <c r="C226" s="1783"/>
      <c r="D226" s="1783"/>
      <c r="E226" s="998">
        <v>6160</v>
      </c>
      <c r="F226" s="1641"/>
    </row>
    <row r="227" spans="1:6" ht="15">
      <c r="A227" s="1650"/>
      <c r="B227" s="1783" t="s">
        <v>963</v>
      </c>
      <c r="C227" s="1783"/>
      <c r="D227" s="1783"/>
      <c r="E227" s="998">
        <v>800</v>
      </c>
      <c r="F227" s="1641"/>
    </row>
    <row r="228" spans="1:6" ht="15">
      <c r="A228" s="1650"/>
      <c r="B228" s="1783" t="s">
        <v>958</v>
      </c>
      <c r="C228" s="1783"/>
      <c r="D228" s="1783"/>
      <c r="E228" s="998">
        <v>2500</v>
      </c>
      <c r="F228" s="1641"/>
    </row>
    <row r="229" spans="1:6" ht="15">
      <c r="A229" s="1650"/>
      <c r="B229" s="1783" t="s">
        <v>964</v>
      </c>
      <c r="C229" s="1783"/>
      <c r="D229" s="1783"/>
      <c r="E229" s="998">
        <v>1000</v>
      </c>
      <c r="F229" s="1641"/>
    </row>
    <row r="230" spans="1:6" ht="33.75" customHeight="1">
      <c r="A230" s="1650" t="s">
        <v>325</v>
      </c>
      <c r="B230" s="1672" t="s">
        <v>771</v>
      </c>
      <c r="C230" s="1672"/>
      <c r="D230" s="1672"/>
      <c r="E230" s="997">
        <v>2300</v>
      </c>
      <c r="F230" s="1641">
        <f>SUM(E230:E238)</f>
        <v>14500</v>
      </c>
    </row>
    <row r="231" spans="1:6" ht="15">
      <c r="A231" s="1650"/>
      <c r="B231" s="1672" t="s">
        <v>965</v>
      </c>
      <c r="C231" s="1672"/>
      <c r="D231" s="1672"/>
      <c r="E231" s="997">
        <v>2250</v>
      </c>
      <c r="F231" s="1641"/>
    </row>
    <row r="232" spans="1:6" ht="15">
      <c r="A232" s="1650"/>
      <c r="B232" s="1672" t="s">
        <v>966</v>
      </c>
      <c r="C232" s="1672"/>
      <c r="D232" s="1672"/>
      <c r="E232" s="997">
        <v>500</v>
      </c>
      <c r="F232" s="1641"/>
    </row>
    <row r="233" spans="1:6" ht="30" customHeight="1">
      <c r="A233" s="1650"/>
      <c r="B233" s="1672" t="s">
        <v>772</v>
      </c>
      <c r="C233" s="1672"/>
      <c r="D233" s="1672"/>
      <c r="E233" s="997">
        <v>1500</v>
      </c>
      <c r="F233" s="1641"/>
    </row>
    <row r="234" spans="1:6" ht="33.75" customHeight="1">
      <c r="A234" s="1650"/>
      <c r="B234" s="1672" t="s">
        <v>773</v>
      </c>
      <c r="C234" s="1672"/>
      <c r="D234" s="1672"/>
      <c r="E234" s="997">
        <v>800</v>
      </c>
      <c r="F234" s="1641"/>
    </row>
    <row r="235" spans="1:6" ht="15">
      <c r="A235" s="1650"/>
      <c r="B235" s="1672" t="s">
        <v>967</v>
      </c>
      <c r="C235" s="1672"/>
      <c r="D235" s="1672"/>
      <c r="E235" s="997">
        <v>2000</v>
      </c>
      <c r="F235" s="1641"/>
    </row>
    <row r="236" spans="1:6" ht="18.75" customHeight="1">
      <c r="A236" s="1650"/>
      <c r="B236" s="1672" t="s">
        <v>244</v>
      </c>
      <c r="C236" s="1672"/>
      <c r="D236" s="1672"/>
      <c r="E236" s="997">
        <v>800</v>
      </c>
      <c r="F236" s="1641"/>
    </row>
    <row r="237" spans="1:6" ht="30" customHeight="1">
      <c r="A237" s="1650"/>
      <c r="B237" s="1742" t="s">
        <v>245</v>
      </c>
      <c r="C237" s="1742"/>
      <c r="D237" s="1742"/>
      <c r="E237" s="999">
        <v>850</v>
      </c>
      <c r="F237" s="1641"/>
    </row>
    <row r="238" spans="1:6" ht="50.25" customHeight="1">
      <c r="A238" s="1650"/>
      <c r="B238" s="1672" t="s">
        <v>968</v>
      </c>
      <c r="C238" s="1672"/>
      <c r="D238" s="1672"/>
      <c r="E238" s="997">
        <v>3500</v>
      </c>
      <c r="F238" s="1641"/>
    </row>
    <row r="239" spans="1:6" ht="25.5" customHeight="1">
      <c r="A239" s="713" t="s">
        <v>326</v>
      </c>
      <c r="B239" s="1742" t="s">
        <v>1338</v>
      </c>
      <c r="C239" s="1742"/>
      <c r="D239" s="1742"/>
      <c r="E239" s="1742"/>
      <c r="F239" s="741">
        <f>'3.1. terv alapegys'!C179</f>
        <v>2000</v>
      </c>
    </row>
    <row r="240" spans="1:6" ht="30">
      <c r="A240" s="746" t="s">
        <v>327</v>
      </c>
      <c r="B240" s="1649" t="s">
        <v>1338</v>
      </c>
      <c r="C240" s="1649"/>
      <c r="D240" s="1649"/>
      <c r="E240" s="1649"/>
      <c r="F240" s="756">
        <f>'3.1. terv alapegys'!C180</f>
        <v>2000</v>
      </c>
    </row>
    <row r="241" spans="1:6" s="619" customFormat="1" ht="42" customHeight="1">
      <c r="A241" s="1785" t="s">
        <v>376</v>
      </c>
      <c r="B241" s="1786"/>
      <c r="C241" s="1786"/>
      <c r="D241" s="1786"/>
      <c r="E241" s="1787"/>
      <c r="F241" s="325">
        <f>SUM(F242:F251,F265,F279,F280:F287,F306:F308)</f>
        <v>2573461</v>
      </c>
    </row>
    <row r="242" spans="1:6" s="619" customFormat="1" ht="60" customHeight="1">
      <c r="A242" s="839" t="str">
        <f>'3.1. terv alapegys'!B182</f>
        <v>Regionális hulladéklerakó megvalósítása  ISPA</v>
      </c>
      <c r="B242" s="1784" t="s">
        <v>657</v>
      </c>
      <c r="C242" s="1784"/>
      <c r="D242" s="1784"/>
      <c r="E242" s="1784"/>
      <c r="F242" s="840">
        <f>'3.1. terv alapegys'!C182</f>
        <v>538212</v>
      </c>
    </row>
    <row r="243" spans="1:6" s="619" customFormat="1" ht="69.75" customHeight="1">
      <c r="A243" s="328" t="str">
        <f>'3.1. terv alapegys'!B183</f>
        <v>Regionális hulladéklerakó megvalósítása KEOP</v>
      </c>
      <c r="B243" s="1561" t="s">
        <v>969</v>
      </c>
      <c r="C243" s="1561"/>
      <c r="D243" s="1561"/>
      <c r="E243" s="1561"/>
      <c r="F243" s="324">
        <f>'3.1. terv alapegys'!C183</f>
        <v>53400</v>
      </c>
    </row>
    <row r="244" spans="1:6" s="619" customFormat="1" ht="47.25" customHeight="1">
      <c r="A244" s="328" t="str">
        <f>'3.1. terv alapegys'!B184</f>
        <v>Játszótéri program</v>
      </c>
      <c r="B244" s="1588" t="s">
        <v>659</v>
      </c>
      <c r="C244" s="1588"/>
      <c r="D244" s="1588"/>
      <c r="E244" s="1588"/>
      <c r="F244" s="324">
        <f>'3.1. terv alapegys'!C184</f>
        <v>134953</v>
      </c>
    </row>
    <row r="245" spans="1:6" s="619" customFormat="1" ht="54" customHeight="1">
      <c r="A245" s="328" t="str">
        <f>'3.1. terv alapegys'!B185</f>
        <v>Tiszaliget infrastrukturális fejlesztése </v>
      </c>
      <c r="B245" s="1561" t="s">
        <v>361</v>
      </c>
      <c r="C245" s="1561"/>
      <c r="D245" s="1561"/>
      <c r="E245" s="1561"/>
      <c r="F245" s="324">
        <f>'3.1. terv alapegys'!C185</f>
        <v>102730</v>
      </c>
    </row>
    <row r="246" spans="1:6" s="619" customFormat="1" ht="35.25" customHeight="1">
      <c r="A246" s="328" t="str">
        <f>'3.1. terv alapegys'!B186</f>
        <v>Ipari Park infrastruktúrális fejlesztése</v>
      </c>
      <c r="B246" s="1632" t="s">
        <v>1339</v>
      </c>
      <c r="C246" s="1632"/>
      <c r="D246" s="1632"/>
      <c r="E246" s="1632"/>
      <c r="F246" s="324">
        <f>'3.1. terv alapegys'!C186</f>
        <v>173382</v>
      </c>
    </row>
    <row r="247" spans="1:6" s="619" customFormat="1" ht="42.75" customHeight="1">
      <c r="A247" s="328" t="str">
        <f>'3.1. terv alapegys'!B187</f>
        <v>Logisztikai központ garanciális javítása</v>
      </c>
      <c r="B247" s="1561" t="s">
        <v>662</v>
      </c>
      <c r="C247" s="1561"/>
      <c r="D247" s="1561"/>
      <c r="E247" s="1561"/>
      <c r="F247" s="324">
        <f>'3.1. terv alapegys'!C187</f>
        <v>12825</v>
      </c>
    </row>
    <row r="248" spans="1:6" s="619" customFormat="1" ht="28.5" customHeight="1">
      <c r="A248" s="328" t="str">
        <f>'3.1. terv alapegys'!B188</f>
        <v>Tiszaligeti termálfürdő</v>
      </c>
      <c r="B248" s="1588" t="s">
        <v>813</v>
      </c>
      <c r="C248" s="1588"/>
      <c r="D248" s="1588"/>
      <c r="E248" s="1588"/>
      <c r="F248" s="324">
        <f>'3.1. terv alapegys'!C188</f>
        <v>3000</v>
      </c>
    </row>
    <row r="249" spans="1:6" s="619" customFormat="1" ht="67.5" customHeight="1">
      <c r="A249" s="328" t="str">
        <f>'3.1. terv alapegys'!B189</f>
        <v>Tűzoltóság szerállományának bővítése</v>
      </c>
      <c r="B249" s="1588" t="s">
        <v>663</v>
      </c>
      <c r="C249" s="1588"/>
      <c r="D249" s="1588"/>
      <c r="E249" s="1588"/>
      <c r="F249" s="324">
        <f>'3.1. terv alapegys'!C189</f>
        <v>1280</v>
      </c>
    </row>
    <row r="250" spans="1:6" s="619" customFormat="1" ht="49.5" customHeight="1">
      <c r="A250" s="328" t="str">
        <f>'3.1. terv alapegys'!B190</f>
        <v>Munkácsy úti óvoda bővítése</v>
      </c>
      <c r="B250" s="1588" t="s">
        <v>814</v>
      </c>
      <c r="C250" s="1588"/>
      <c r="D250" s="1588"/>
      <c r="E250" s="1588"/>
      <c r="F250" s="324">
        <f>'3.1. terv alapegys'!C190</f>
        <v>284</v>
      </c>
    </row>
    <row r="251" spans="1:6" s="619" customFormat="1" ht="47.25" customHeight="1">
      <c r="A251" s="328" t="s">
        <v>1048</v>
      </c>
      <c r="B251" s="1632" t="s">
        <v>146</v>
      </c>
      <c r="C251" s="1632"/>
      <c r="D251" s="1632"/>
      <c r="E251" s="1632"/>
      <c r="F251" s="324">
        <f>'3.1. terv alapegys'!C191</f>
        <v>312355</v>
      </c>
    </row>
    <row r="252" spans="1:6" s="619" customFormat="1" ht="35.25" customHeight="1">
      <c r="A252" s="1607" t="s">
        <v>1055</v>
      </c>
      <c r="B252" s="1608"/>
      <c r="C252" s="1608"/>
      <c r="D252" s="1608"/>
      <c r="E252" s="1608"/>
      <c r="F252" s="1609"/>
    </row>
    <row r="253" spans="1:6" s="619" customFormat="1" ht="30.75" customHeight="1">
      <c r="A253" s="1737" t="s">
        <v>507</v>
      </c>
      <c r="B253" s="1738"/>
      <c r="C253" s="843" t="s">
        <v>1513</v>
      </c>
      <c r="D253" s="843" t="s">
        <v>243</v>
      </c>
      <c r="E253" s="843" t="s">
        <v>1598</v>
      </c>
      <c r="F253" s="1005"/>
    </row>
    <row r="254" spans="1:6" s="619" customFormat="1" ht="24.75" customHeight="1">
      <c r="A254" s="1597" t="s">
        <v>1052</v>
      </c>
      <c r="B254" s="1598"/>
      <c r="C254" s="847">
        <f>SUM(C255:C263)</f>
        <v>171071</v>
      </c>
      <c r="D254" s="847">
        <f>SUM(D255:D263)</f>
        <v>20439</v>
      </c>
      <c r="E254" s="847">
        <f>SUM(E255:E263)</f>
        <v>150632</v>
      </c>
      <c r="F254" s="848">
        <f aca="true" t="shared" si="0" ref="F254:F264">E254</f>
        <v>150632</v>
      </c>
    </row>
    <row r="255" spans="1:6" s="619" customFormat="1" ht="15">
      <c r="A255" s="1595" t="s">
        <v>1514</v>
      </c>
      <c r="B255" s="1596"/>
      <c r="C255" s="846">
        <v>12406</v>
      </c>
      <c r="D255" s="846">
        <v>12218</v>
      </c>
      <c r="E255" s="846">
        <f aca="true" t="shared" si="1" ref="E255:E263">C255-D255</f>
        <v>188</v>
      </c>
      <c r="F255" s="845">
        <f t="shared" si="0"/>
        <v>188</v>
      </c>
    </row>
    <row r="256" spans="1:6" s="619" customFormat="1" ht="15">
      <c r="A256" s="1595" t="s">
        <v>1515</v>
      </c>
      <c r="B256" s="1596"/>
      <c r="C256" s="846">
        <v>6758</v>
      </c>
      <c r="D256" s="846">
        <v>6651</v>
      </c>
      <c r="E256" s="846">
        <f t="shared" si="1"/>
        <v>107</v>
      </c>
      <c r="F256" s="845">
        <f t="shared" si="0"/>
        <v>107</v>
      </c>
    </row>
    <row r="257" spans="1:6" s="619" customFormat="1" ht="15">
      <c r="A257" s="1595" t="s">
        <v>1516</v>
      </c>
      <c r="B257" s="1596"/>
      <c r="C257" s="846">
        <v>59990</v>
      </c>
      <c r="D257" s="846">
        <v>454</v>
      </c>
      <c r="E257" s="846">
        <f t="shared" si="1"/>
        <v>59536</v>
      </c>
      <c r="F257" s="845">
        <f t="shared" si="0"/>
        <v>59536</v>
      </c>
    </row>
    <row r="258" spans="1:6" s="619" customFormat="1" ht="15">
      <c r="A258" s="1595" t="s">
        <v>1517</v>
      </c>
      <c r="B258" s="1596"/>
      <c r="C258" s="846">
        <v>39925</v>
      </c>
      <c r="D258" s="846">
        <v>221</v>
      </c>
      <c r="E258" s="846">
        <f t="shared" si="1"/>
        <v>39704</v>
      </c>
      <c r="F258" s="845">
        <f t="shared" si="0"/>
        <v>39704</v>
      </c>
    </row>
    <row r="259" spans="1:6" s="619" customFormat="1" ht="15">
      <c r="A259" s="1595" t="s">
        <v>1518</v>
      </c>
      <c r="B259" s="1596"/>
      <c r="C259" s="846">
        <v>13007</v>
      </c>
      <c r="D259" s="846">
        <v>347</v>
      </c>
      <c r="E259" s="846">
        <f t="shared" si="1"/>
        <v>12660</v>
      </c>
      <c r="F259" s="845">
        <f t="shared" si="0"/>
        <v>12660</v>
      </c>
    </row>
    <row r="260" spans="1:6" s="619" customFormat="1" ht="15">
      <c r="A260" s="1595" t="s">
        <v>1519</v>
      </c>
      <c r="B260" s="1596"/>
      <c r="C260" s="846">
        <v>13446</v>
      </c>
      <c r="D260" s="846">
        <v>382</v>
      </c>
      <c r="E260" s="846">
        <f t="shared" si="1"/>
        <v>13064</v>
      </c>
      <c r="F260" s="845">
        <f t="shared" si="0"/>
        <v>13064</v>
      </c>
    </row>
    <row r="261" spans="1:6" s="619" customFormat="1" ht="15">
      <c r="A261" s="1595" t="s">
        <v>1047</v>
      </c>
      <c r="B261" s="1596"/>
      <c r="C261" s="846">
        <v>5492</v>
      </c>
      <c r="D261" s="846"/>
      <c r="E261" s="846">
        <f t="shared" si="1"/>
        <v>5492</v>
      </c>
      <c r="F261" s="845">
        <f t="shared" si="0"/>
        <v>5492</v>
      </c>
    </row>
    <row r="262" spans="1:6" s="619" customFormat="1" ht="15">
      <c r="A262" s="1595" t="s">
        <v>1046</v>
      </c>
      <c r="B262" s="1596"/>
      <c r="C262" s="846">
        <v>5290</v>
      </c>
      <c r="D262" s="846"/>
      <c r="E262" s="846">
        <f t="shared" si="1"/>
        <v>5290</v>
      </c>
      <c r="F262" s="845">
        <f t="shared" si="0"/>
        <v>5290</v>
      </c>
    </row>
    <row r="263" spans="1:6" s="619" customFormat="1" ht="15">
      <c r="A263" s="1595" t="s">
        <v>1520</v>
      </c>
      <c r="B263" s="1596"/>
      <c r="C263" s="846">
        <v>14757</v>
      </c>
      <c r="D263" s="846">
        <v>166</v>
      </c>
      <c r="E263" s="846">
        <f t="shared" si="1"/>
        <v>14591</v>
      </c>
      <c r="F263" s="845">
        <f t="shared" si="0"/>
        <v>14591</v>
      </c>
    </row>
    <row r="264" spans="1:6" s="619" customFormat="1" ht="42" customHeight="1">
      <c r="A264" s="1597" t="s">
        <v>1051</v>
      </c>
      <c r="B264" s="1598"/>
      <c r="C264" s="847">
        <v>161723</v>
      </c>
      <c r="D264" s="847"/>
      <c r="E264" s="847">
        <f>C264</f>
        <v>161723</v>
      </c>
      <c r="F264" s="848">
        <f t="shared" si="0"/>
        <v>161723</v>
      </c>
    </row>
    <row r="265" spans="1:6" s="619" customFormat="1" ht="42.75" customHeight="1">
      <c r="A265" s="328" t="s">
        <v>1049</v>
      </c>
      <c r="B265" s="1632" t="s">
        <v>148</v>
      </c>
      <c r="C265" s="1632"/>
      <c r="D265" s="1632"/>
      <c r="E265" s="1632"/>
      <c r="F265" s="324">
        <f>'3.1. terv alapegys'!C192</f>
        <v>66673</v>
      </c>
    </row>
    <row r="266" spans="1:6" s="619" customFormat="1" ht="33" customHeight="1">
      <c r="A266" s="1607" t="s">
        <v>1056</v>
      </c>
      <c r="B266" s="1608"/>
      <c r="C266" s="1608"/>
      <c r="D266" s="1608"/>
      <c r="E266" s="1608"/>
      <c r="F266" s="1609"/>
    </row>
    <row r="267" spans="1:6" s="619" customFormat="1" ht="33.75" customHeight="1">
      <c r="A267" s="1737" t="s">
        <v>507</v>
      </c>
      <c r="B267" s="1738"/>
      <c r="C267" s="843" t="s">
        <v>1513</v>
      </c>
      <c r="D267" s="843" t="s">
        <v>243</v>
      </c>
      <c r="E267" s="843" t="s">
        <v>1598</v>
      </c>
      <c r="F267" s="1005"/>
    </row>
    <row r="268" spans="1:6" s="619" customFormat="1" ht="27.75" customHeight="1">
      <c r="A268" s="1597" t="s">
        <v>1053</v>
      </c>
      <c r="B268" s="1598"/>
      <c r="C268" s="847">
        <f>SUM(C269:C277)</f>
        <v>44636</v>
      </c>
      <c r="D268" s="847">
        <f>SUM(D269:D277)</f>
        <v>16722</v>
      </c>
      <c r="E268" s="847">
        <f>SUM(E269:E277)</f>
        <v>27914</v>
      </c>
      <c r="F268" s="848">
        <f aca="true" t="shared" si="2" ref="F268:F278">E268</f>
        <v>27914</v>
      </c>
    </row>
    <row r="269" spans="1:6" s="619" customFormat="1" ht="15">
      <c r="A269" s="1642" t="s">
        <v>1534</v>
      </c>
      <c r="B269" s="1643"/>
      <c r="C269" s="844">
        <v>4674</v>
      </c>
      <c r="D269" s="844">
        <v>184</v>
      </c>
      <c r="E269" s="844">
        <f>C269-D269</f>
        <v>4490</v>
      </c>
      <c r="F269" s="845">
        <f t="shared" si="2"/>
        <v>4490</v>
      </c>
    </row>
    <row r="270" spans="1:6" s="619" customFormat="1" ht="15">
      <c r="A270" s="1642" t="s">
        <v>1535</v>
      </c>
      <c r="B270" s="1643"/>
      <c r="C270" s="844">
        <v>2305</v>
      </c>
      <c r="D270" s="844">
        <v>160</v>
      </c>
      <c r="E270" s="844">
        <f>C270-D270</f>
        <v>2145</v>
      </c>
      <c r="F270" s="845">
        <f t="shared" si="2"/>
        <v>2145</v>
      </c>
    </row>
    <row r="271" spans="1:6" s="619" customFormat="1" ht="15">
      <c r="A271" s="1642" t="s">
        <v>1536</v>
      </c>
      <c r="B271" s="1643"/>
      <c r="C271" s="844">
        <v>4309</v>
      </c>
      <c r="D271" s="844">
        <v>160</v>
      </c>
      <c r="E271" s="844">
        <f>C271-D271</f>
        <v>4149</v>
      </c>
      <c r="F271" s="845">
        <f t="shared" si="2"/>
        <v>4149</v>
      </c>
    </row>
    <row r="272" spans="1:6" s="619" customFormat="1" ht="15">
      <c r="A272" s="1642" t="s">
        <v>1161</v>
      </c>
      <c r="B272" s="1643"/>
      <c r="C272" s="844">
        <v>15418</v>
      </c>
      <c r="D272" s="844">
        <v>15418</v>
      </c>
      <c r="E272" s="844"/>
      <c r="F272" s="845">
        <f t="shared" si="2"/>
        <v>0</v>
      </c>
    </row>
    <row r="273" spans="1:6" s="619" customFormat="1" ht="15">
      <c r="A273" s="1642" t="s">
        <v>1537</v>
      </c>
      <c r="B273" s="1643"/>
      <c r="C273" s="844">
        <v>5194</v>
      </c>
      <c r="D273" s="844">
        <v>160</v>
      </c>
      <c r="E273" s="844">
        <f>C273-D273</f>
        <v>5034</v>
      </c>
      <c r="F273" s="845">
        <f t="shared" si="2"/>
        <v>5034</v>
      </c>
    </row>
    <row r="274" spans="1:6" s="619" customFormat="1" ht="15">
      <c r="A274" s="1642" t="s">
        <v>1538</v>
      </c>
      <c r="B274" s="1643"/>
      <c r="C274" s="844">
        <v>3548</v>
      </c>
      <c r="D274" s="844">
        <v>160</v>
      </c>
      <c r="E274" s="844">
        <f>C274-D274</f>
        <v>3388</v>
      </c>
      <c r="F274" s="845">
        <f t="shared" si="2"/>
        <v>3388</v>
      </c>
    </row>
    <row r="275" spans="1:6" s="619" customFormat="1" ht="15">
      <c r="A275" s="1642" t="s">
        <v>1539</v>
      </c>
      <c r="B275" s="1643"/>
      <c r="C275" s="846">
        <v>846</v>
      </c>
      <c r="D275" s="844">
        <v>160</v>
      </c>
      <c r="E275" s="844">
        <f>C275-D275</f>
        <v>686</v>
      </c>
      <c r="F275" s="845">
        <f t="shared" si="2"/>
        <v>686</v>
      </c>
    </row>
    <row r="276" spans="1:6" s="619" customFormat="1" ht="15">
      <c r="A276" s="1642" t="s">
        <v>1540</v>
      </c>
      <c r="B276" s="1643"/>
      <c r="C276" s="846">
        <v>1166</v>
      </c>
      <c r="D276" s="844">
        <v>160</v>
      </c>
      <c r="E276" s="844">
        <f>C276-D276</f>
        <v>1006</v>
      </c>
      <c r="F276" s="845">
        <f t="shared" si="2"/>
        <v>1006</v>
      </c>
    </row>
    <row r="277" spans="1:6" s="619" customFormat="1" ht="15">
      <c r="A277" s="1642" t="s">
        <v>1541</v>
      </c>
      <c r="B277" s="1643"/>
      <c r="C277" s="846">
        <v>7176</v>
      </c>
      <c r="D277" s="844">
        <v>160</v>
      </c>
      <c r="E277" s="844">
        <f>C277-D277</f>
        <v>7016</v>
      </c>
      <c r="F277" s="845">
        <f t="shared" si="2"/>
        <v>7016</v>
      </c>
    </row>
    <row r="278" spans="1:6" s="619" customFormat="1" ht="46.5" customHeight="1">
      <c r="A278" s="1597" t="s">
        <v>1050</v>
      </c>
      <c r="B278" s="1598"/>
      <c r="C278" s="847">
        <v>38759</v>
      </c>
      <c r="D278" s="847"/>
      <c r="E278" s="847">
        <f>C278</f>
        <v>38759</v>
      </c>
      <c r="F278" s="848">
        <f t="shared" si="2"/>
        <v>38759</v>
      </c>
    </row>
    <row r="279" spans="1:6" s="619" customFormat="1" ht="40.5" customHeight="1">
      <c r="A279" s="328" t="str">
        <f>'3.1. terv alapegys'!B193</f>
        <v>Szolnok Tiszaligeti árvízvédelmi töltés fejlesztése</v>
      </c>
      <c r="B279" s="1557" t="s">
        <v>970</v>
      </c>
      <c r="C279" s="1558"/>
      <c r="D279" s="1558"/>
      <c r="E279" s="1586"/>
      <c r="F279" s="324">
        <f>'3.1. terv alapegys'!C193</f>
        <v>36000</v>
      </c>
    </row>
    <row r="280" spans="1:6" s="619" customFormat="1" ht="40.5" customHeight="1">
      <c r="A280" s="328" t="str">
        <f>'3.1. terv alapegys'!B194</f>
        <v>Intézmények informatikai pályázatához kapcsolódó költségei</v>
      </c>
      <c r="B280" s="1628" t="s">
        <v>972</v>
      </c>
      <c r="C280" s="1628"/>
      <c r="D280" s="1628"/>
      <c r="E280" s="1628"/>
      <c r="F280" s="324">
        <f>'3.1. terv alapegys'!C194</f>
        <v>30000</v>
      </c>
    </row>
    <row r="281" spans="1:6" s="619" customFormat="1" ht="48" customHeight="1">
      <c r="A281" s="328" t="str">
        <f>'3.1. terv alapegys'!B195</f>
        <v>Tiszaligeti sportkomplexum és a Holt-Tisza vízi sportcentrum felújítása, átalakítása, bővítése</v>
      </c>
      <c r="B281" s="1629" t="s">
        <v>971</v>
      </c>
      <c r="C281" s="1630"/>
      <c r="D281" s="1630"/>
      <c r="E281" s="1631"/>
      <c r="F281" s="324">
        <f>'3.1. terv alapegys'!C195</f>
        <v>85000</v>
      </c>
    </row>
    <row r="282" spans="1:6" s="619" customFormat="1" ht="44.25" customHeight="1">
      <c r="A282" s="328" t="str">
        <f>'3.1. terv alapegys'!B196</f>
        <v>Szolnok belvárosának rehabilitációja </v>
      </c>
      <c r="B282" s="1629" t="s">
        <v>815</v>
      </c>
      <c r="C282" s="1630"/>
      <c r="D282" s="1630"/>
      <c r="E282" s="1631"/>
      <c r="F282" s="324">
        <f>'3.1. terv alapegys'!C196</f>
        <v>426</v>
      </c>
    </row>
    <row r="283" spans="1:6" s="619" customFormat="1" ht="49.5" customHeight="1">
      <c r="A283" s="328" t="str">
        <f>'3.1. terv alapegys'!B197</f>
        <v>Szabadidősport céljára alkalmas városi sportpályák felújítása</v>
      </c>
      <c r="B283" s="1588" t="s">
        <v>660</v>
      </c>
      <c r="C283" s="1588"/>
      <c r="D283" s="1588"/>
      <c r="E283" s="1588"/>
      <c r="F283" s="324">
        <f>'3.1. terv alapegys'!C197</f>
        <v>15767</v>
      </c>
    </row>
    <row r="284" spans="1:6" s="619" customFormat="1" ht="42" customHeight="1">
      <c r="A284" s="328" t="str">
        <f>'3.1. terv alapegys'!B198</f>
        <v>Xavéri Szent Ferenc műemlék kápolna felújítás</v>
      </c>
      <c r="B284" s="1561" t="s">
        <v>661</v>
      </c>
      <c r="C284" s="1561"/>
      <c r="D284" s="1561"/>
      <c r="E284" s="1561"/>
      <c r="F284" s="324">
        <f>'3.1. terv alapegys'!C198</f>
        <v>4286</v>
      </c>
    </row>
    <row r="285" spans="1:6" s="619" customFormat="1" ht="53.25" customHeight="1">
      <c r="A285" s="328" t="str">
        <f>'3.1. terv alapegys'!B199</f>
        <v>Szolnoki Műszaki SzKI rekonstrukciójának áthúzódó kifizetései</v>
      </c>
      <c r="B285" s="1561" t="s">
        <v>817</v>
      </c>
      <c r="C285" s="1561"/>
      <c r="D285" s="1561"/>
      <c r="E285" s="1561"/>
      <c r="F285" s="324">
        <f>'3.1. terv alapegys'!C199</f>
        <v>527</v>
      </c>
    </row>
    <row r="286" spans="1:6" s="619" customFormat="1" ht="39" customHeight="1">
      <c r="A286" s="328" t="str">
        <f>'3.1. terv alapegys'!B200</f>
        <v>Buszöblök, buszmegállók felújítása</v>
      </c>
      <c r="B286" s="1588" t="s">
        <v>819</v>
      </c>
      <c r="C286" s="1588"/>
      <c r="D286" s="1588"/>
      <c r="E286" s="1588"/>
      <c r="F286" s="324">
        <f>'3.1. terv alapegys'!C200</f>
        <v>66656</v>
      </c>
    </row>
    <row r="287" spans="1:6" s="619" customFormat="1" ht="37.5" customHeight="1">
      <c r="A287" s="328" t="s">
        <v>818</v>
      </c>
      <c r="B287" s="1632" t="s">
        <v>147</v>
      </c>
      <c r="C287" s="1632"/>
      <c r="D287" s="1632"/>
      <c r="E287" s="1632"/>
      <c r="F287" s="324">
        <f>'3.1. terv alapegys'!C201</f>
        <v>652313</v>
      </c>
    </row>
    <row r="288" spans="1:6" s="619" customFormat="1" ht="33.75" customHeight="1">
      <c r="A288" s="1607" t="s">
        <v>1057</v>
      </c>
      <c r="B288" s="1608"/>
      <c r="C288" s="1608"/>
      <c r="D288" s="1608"/>
      <c r="E288" s="1608"/>
      <c r="F288" s="1609"/>
    </row>
    <row r="289" spans="1:6" s="619" customFormat="1" ht="38.25" customHeight="1">
      <c r="A289" s="1737" t="s">
        <v>507</v>
      </c>
      <c r="B289" s="1738"/>
      <c r="C289" s="843" t="s">
        <v>1513</v>
      </c>
      <c r="D289" s="843" t="s">
        <v>243</v>
      </c>
      <c r="E289" s="843" t="s">
        <v>1598</v>
      </c>
      <c r="F289" s="1005"/>
    </row>
    <row r="290" spans="1:6" s="619" customFormat="1" ht="29.25" customHeight="1">
      <c r="A290" s="1597" t="s">
        <v>1054</v>
      </c>
      <c r="B290" s="1598"/>
      <c r="C290" s="847">
        <f>SUM(C291:C304)</f>
        <v>658838</v>
      </c>
      <c r="D290" s="847">
        <f>SUM(D291:D304)</f>
        <v>147422</v>
      </c>
      <c r="E290" s="847">
        <f>SUM(E291:E304)</f>
        <v>511416</v>
      </c>
      <c r="F290" s="848">
        <f aca="true" t="shared" si="3" ref="F290:F305">E290</f>
        <v>511416</v>
      </c>
    </row>
    <row r="291" spans="1:6" s="619" customFormat="1" ht="15">
      <c r="A291" s="1595" t="s">
        <v>1521</v>
      </c>
      <c r="B291" s="1596"/>
      <c r="C291" s="844">
        <v>47036</v>
      </c>
      <c r="D291" s="844">
        <v>576</v>
      </c>
      <c r="E291" s="844">
        <f aca="true" t="shared" si="4" ref="E291:E298">C291-D291</f>
        <v>46460</v>
      </c>
      <c r="F291" s="845">
        <f t="shared" si="3"/>
        <v>46460</v>
      </c>
    </row>
    <row r="292" spans="1:6" s="619" customFormat="1" ht="15">
      <c r="A292" s="1595" t="s">
        <v>1522</v>
      </c>
      <c r="B292" s="1596"/>
      <c r="C292" s="844">
        <v>16833</v>
      </c>
      <c r="D292" s="844">
        <v>16549</v>
      </c>
      <c r="E292" s="844">
        <f t="shared" si="4"/>
        <v>284</v>
      </c>
      <c r="F292" s="845">
        <f t="shared" si="3"/>
        <v>284</v>
      </c>
    </row>
    <row r="293" spans="1:6" s="619" customFormat="1" ht="15">
      <c r="A293" s="1595" t="s">
        <v>1523</v>
      </c>
      <c r="B293" s="1596"/>
      <c r="C293" s="844">
        <v>10755</v>
      </c>
      <c r="D293" s="844">
        <v>10575</v>
      </c>
      <c r="E293" s="844">
        <f t="shared" si="4"/>
        <v>180</v>
      </c>
      <c r="F293" s="845">
        <f t="shared" si="3"/>
        <v>180</v>
      </c>
    </row>
    <row r="294" spans="1:6" s="619" customFormat="1" ht="15">
      <c r="A294" s="1605" t="s">
        <v>1524</v>
      </c>
      <c r="B294" s="1606"/>
      <c r="C294" s="844">
        <f>26523+16015</f>
        <v>42538</v>
      </c>
      <c r="D294" s="844">
        <v>16015</v>
      </c>
      <c r="E294" s="844">
        <f t="shared" si="4"/>
        <v>26523</v>
      </c>
      <c r="F294" s="845">
        <f t="shared" si="3"/>
        <v>26523</v>
      </c>
    </row>
    <row r="295" spans="1:6" s="619" customFormat="1" ht="15">
      <c r="A295" s="1595" t="s">
        <v>1525</v>
      </c>
      <c r="B295" s="1596"/>
      <c r="C295" s="844">
        <v>14707</v>
      </c>
      <c r="D295" s="844">
        <v>14498</v>
      </c>
      <c r="E295" s="844">
        <f t="shared" si="4"/>
        <v>209</v>
      </c>
      <c r="F295" s="845">
        <f t="shared" si="3"/>
        <v>209</v>
      </c>
    </row>
    <row r="296" spans="1:6" s="619" customFormat="1" ht="15">
      <c r="A296" s="1595" t="s">
        <v>1526</v>
      </c>
      <c r="B296" s="1596"/>
      <c r="C296" s="846">
        <v>62633</v>
      </c>
      <c r="D296" s="844"/>
      <c r="E296" s="844">
        <f t="shared" si="4"/>
        <v>62633</v>
      </c>
      <c r="F296" s="845">
        <f t="shared" si="3"/>
        <v>62633</v>
      </c>
    </row>
    <row r="297" spans="1:6" s="619" customFormat="1" ht="15">
      <c r="A297" s="1595" t="s">
        <v>1527</v>
      </c>
      <c r="B297" s="1596"/>
      <c r="C297" s="846">
        <f>90431+48454</f>
        <v>138885</v>
      </c>
      <c r="D297" s="844"/>
      <c r="E297" s="844">
        <f t="shared" si="4"/>
        <v>138885</v>
      </c>
      <c r="F297" s="845">
        <f t="shared" si="3"/>
        <v>138885</v>
      </c>
    </row>
    <row r="298" spans="1:6" s="619" customFormat="1" ht="15">
      <c r="A298" s="1595" t="s">
        <v>1528</v>
      </c>
      <c r="B298" s="1596"/>
      <c r="C298" s="846">
        <v>34017</v>
      </c>
      <c r="D298" s="846">
        <v>687</v>
      </c>
      <c r="E298" s="844">
        <f t="shared" si="4"/>
        <v>33330</v>
      </c>
      <c r="F298" s="845">
        <f t="shared" si="3"/>
        <v>33330</v>
      </c>
    </row>
    <row r="299" spans="1:6" s="619" customFormat="1" ht="15">
      <c r="A299" s="1595" t="s">
        <v>1529</v>
      </c>
      <c r="B299" s="1596"/>
      <c r="C299" s="846">
        <v>12243</v>
      </c>
      <c r="D299" s="846">
        <v>12243</v>
      </c>
      <c r="E299" s="844"/>
      <c r="F299" s="845">
        <f t="shared" si="3"/>
        <v>0</v>
      </c>
    </row>
    <row r="300" spans="1:6" s="619" customFormat="1" ht="15">
      <c r="A300" s="1595" t="s">
        <v>1530</v>
      </c>
      <c r="B300" s="1596"/>
      <c r="C300" s="846">
        <v>51533</v>
      </c>
      <c r="D300" s="846">
        <v>1036</v>
      </c>
      <c r="E300" s="844">
        <f>C300-D300</f>
        <v>50497</v>
      </c>
      <c r="F300" s="845">
        <f t="shared" si="3"/>
        <v>50497</v>
      </c>
    </row>
    <row r="301" spans="1:6" s="619" customFormat="1" ht="15">
      <c r="A301" s="1595" t="s">
        <v>1531</v>
      </c>
      <c r="B301" s="1596"/>
      <c r="C301" s="846">
        <v>41674</v>
      </c>
      <c r="D301" s="846">
        <v>1126</v>
      </c>
      <c r="E301" s="844">
        <f>C301-D301</f>
        <v>40548</v>
      </c>
      <c r="F301" s="845">
        <f t="shared" si="3"/>
        <v>40548</v>
      </c>
    </row>
    <row r="302" spans="1:6" s="619" customFormat="1" ht="15">
      <c r="A302" s="1595" t="s">
        <v>1532</v>
      </c>
      <c r="B302" s="1596"/>
      <c r="C302" s="846">
        <v>34886</v>
      </c>
      <c r="D302" s="846">
        <v>600</v>
      </c>
      <c r="E302" s="844">
        <f>C302-D302</f>
        <v>34286</v>
      </c>
      <c r="F302" s="845">
        <f t="shared" si="3"/>
        <v>34286</v>
      </c>
    </row>
    <row r="303" spans="1:6" s="619" customFormat="1" ht="15">
      <c r="A303" s="1595" t="s">
        <v>1533</v>
      </c>
      <c r="B303" s="1596"/>
      <c r="C303" s="844">
        <v>138172</v>
      </c>
      <c r="D303" s="844">
        <v>61101</v>
      </c>
      <c r="E303" s="844">
        <f>C303-D303</f>
        <v>77071</v>
      </c>
      <c r="F303" s="845">
        <f t="shared" si="3"/>
        <v>77071</v>
      </c>
    </row>
    <row r="304" spans="1:6" s="619" customFormat="1" ht="19.5" customHeight="1">
      <c r="A304" s="1595" t="s">
        <v>1159</v>
      </c>
      <c r="B304" s="1596"/>
      <c r="C304" s="844">
        <f>9980+2436+510</f>
        <v>12926</v>
      </c>
      <c r="D304" s="844">
        <f>9980+2436</f>
        <v>12416</v>
      </c>
      <c r="E304" s="844">
        <f>C304-D304</f>
        <v>510</v>
      </c>
      <c r="F304" s="845">
        <f t="shared" si="3"/>
        <v>510</v>
      </c>
    </row>
    <row r="305" spans="1:6" s="619" customFormat="1" ht="60" customHeight="1">
      <c r="A305" s="1597" t="s">
        <v>973</v>
      </c>
      <c r="B305" s="1598"/>
      <c r="C305" s="847">
        <v>140897</v>
      </c>
      <c r="D305" s="847"/>
      <c r="E305" s="847">
        <f>C305</f>
        <v>140897</v>
      </c>
      <c r="F305" s="848">
        <f t="shared" si="3"/>
        <v>140897</v>
      </c>
    </row>
    <row r="306" spans="1:6" s="619" customFormat="1" ht="36" customHeight="1">
      <c r="A306" s="328" t="str">
        <f>'3.1. terv alapegys'!B202</f>
        <v>Polgármesteri Hivatal épületeinek felújítása</v>
      </c>
      <c r="B306" s="1557" t="s">
        <v>1382</v>
      </c>
      <c r="C306" s="1558"/>
      <c r="D306" s="1558"/>
      <c r="E306" s="1586"/>
      <c r="F306" s="324">
        <f>'3.1. terv alapegys'!C202</f>
        <v>82000</v>
      </c>
    </row>
    <row r="307" spans="1:6" s="619" customFormat="1" ht="42" customHeight="1">
      <c r="A307" s="328" t="str">
        <f>'3.1. terv alapegys'!B203</f>
        <v>Iparosított technológiával épült lakóépületek korszerűsítése </v>
      </c>
      <c r="B307" s="1561" t="s">
        <v>658</v>
      </c>
      <c r="C307" s="1561"/>
      <c r="D307" s="1561"/>
      <c r="E307" s="1561"/>
      <c r="F307" s="324">
        <f>'3.1. terv alapegys'!C203</f>
        <v>135742</v>
      </c>
    </row>
    <row r="308" spans="1:6" s="619" customFormat="1" ht="42" customHeight="1">
      <c r="A308" s="841" t="str">
        <f>'3.1. terv alapegys'!B204</f>
        <v>JNSz Szakképzés - Szervezési Társulás Szakképzés Fejlesztés</v>
      </c>
      <c r="B308" s="1618" t="s">
        <v>857</v>
      </c>
      <c r="C308" s="1618"/>
      <c r="D308" s="1618"/>
      <c r="E308" s="1618"/>
      <c r="F308" s="842">
        <f>'3.1. terv alapegys'!C204</f>
        <v>65650</v>
      </c>
    </row>
    <row r="309" spans="1:6" ht="45.75" customHeight="1">
      <c r="A309" s="1625" t="s">
        <v>328</v>
      </c>
      <c r="B309" s="1626"/>
      <c r="C309" s="1626"/>
      <c r="D309" s="1626"/>
      <c r="E309" s="1627"/>
      <c r="F309" s="755">
        <f>SUM(F310:F318)</f>
        <v>311100</v>
      </c>
    </row>
    <row r="310" spans="1:6" ht="67.5" customHeight="1">
      <c r="A310" s="736" t="s">
        <v>909</v>
      </c>
      <c r="B310" s="1599" t="s">
        <v>774</v>
      </c>
      <c r="C310" s="1600"/>
      <c r="D310" s="1600"/>
      <c r="E310" s="1601"/>
      <c r="F310" s="740">
        <f>'3.1. terv alapegys'!C206</f>
        <v>72000</v>
      </c>
    </row>
    <row r="311" spans="1:6" ht="30" customHeight="1">
      <c r="A311" s="713" t="s">
        <v>329</v>
      </c>
      <c r="B311" s="1602" t="s">
        <v>979</v>
      </c>
      <c r="C311" s="1603"/>
      <c r="D311" s="1603"/>
      <c r="E311" s="1604"/>
      <c r="F311" s="740">
        <f>'3.1. terv alapegys'!C207</f>
        <v>88000</v>
      </c>
    </row>
    <row r="312" spans="1:6" ht="60" customHeight="1">
      <c r="A312" s="713" t="s">
        <v>330</v>
      </c>
      <c r="B312" s="1574" t="s">
        <v>775</v>
      </c>
      <c r="C312" s="1575"/>
      <c r="D312" s="1575"/>
      <c r="E312" s="1576"/>
      <c r="F312" s="740">
        <f>'3.1. terv alapegys'!C208</f>
        <v>15600</v>
      </c>
    </row>
    <row r="313" spans="1:6" ht="63.75" customHeight="1">
      <c r="A313" s="713" t="s">
        <v>910</v>
      </c>
      <c r="B313" s="1574" t="s">
        <v>655</v>
      </c>
      <c r="C313" s="1575"/>
      <c r="D313" s="1575"/>
      <c r="E313" s="1576"/>
      <c r="F313" s="740">
        <f>'3.1. terv alapegys'!C209</f>
        <v>47000</v>
      </c>
    </row>
    <row r="314" spans="1:6" ht="48.75" customHeight="1">
      <c r="A314" s="713" t="s">
        <v>911</v>
      </c>
      <c r="B314" s="1574" t="s">
        <v>776</v>
      </c>
      <c r="C314" s="1575"/>
      <c r="D314" s="1575"/>
      <c r="E314" s="1576"/>
      <c r="F314" s="740">
        <f>'3.1. terv alapegys'!C210</f>
        <v>4000</v>
      </c>
    </row>
    <row r="315" spans="1:6" ht="78.75" customHeight="1">
      <c r="A315" s="713" t="s">
        <v>912</v>
      </c>
      <c r="B315" s="1574" t="s">
        <v>974</v>
      </c>
      <c r="C315" s="1575"/>
      <c r="D315" s="1575"/>
      <c r="E315" s="1576"/>
      <c r="F315" s="740">
        <f>'3.1. terv alapegys'!C211</f>
        <v>67500</v>
      </c>
    </row>
    <row r="316" spans="1:6" ht="63" customHeight="1">
      <c r="A316" s="713" t="s">
        <v>913</v>
      </c>
      <c r="B316" s="1574" t="s">
        <v>1027</v>
      </c>
      <c r="C316" s="1575"/>
      <c r="D316" s="1575"/>
      <c r="E316" s="1576"/>
      <c r="F316" s="740">
        <f>'3.1. terv alapegys'!C212</f>
        <v>4000</v>
      </c>
    </row>
    <row r="317" spans="1:6" ht="68.25" customHeight="1">
      <c r="A317" s="713" t="s">
        <v>933</v>
      </c>
      <c r="B317" s="1574" t="s">
        <v>980</v>
      </c>
      <c r="C317" s="1575"/>
      <c r="D317" s="1575"/>
      <c r="E317" s="1576"/>
      <c r="F317" s="740">
        <f>'3.1. terv alapegys'!C213</f>
        <v>8500</v>
      </c>
    </row>
    <row r="318" spans="1:6" ht="50.25" customHeight="1">
      <c r="A318" s="746" t="s">
        <v>920</v>
      </c>
      <c r="B318" s="1619" t="s">
        <v>820</v>
      </c>
      <c r="C318" s="1620"/>
      <c r="D318" s="1620"/>
      <c r="E318" s="1621"/>
      <c r="F318" s="740">
        <f>'3.1. terv alapegys'!C214</f>
        <v>4500</v>
      </c>
    </row>
    <row r="319" spans="1:6" ht="45.75" customHeight="1">
      <c r="A319" s="1625" t="s">
        <v>331</v>
      </c>
      <c r="B319" s="1626"/>
      <c r="C319" s="1626"/>
      <c r="D319" s="1626"/>
      <c r="E319" s="1627"/>
      <c r="F319" s="755">
        <f>SUM(F320:F330)</f>
        <v>611521</v>
      </c>
    </row>
    <row r="320" spans="1:6" ht="70.5" customHeight="1">
      <c r="A320" s="738" t="s">
        <v>332</v>
      </c>
      <c r="B320" s="1571" t="s">
        <v>777</v>
      </c>
      <c r="C320" s="1572"/>
      <c r="D320" s="1572"/>
      <c r="E320" s="1573"/>
      <c r="F320" s="739">
        <f>'3.1. terv alapegys'!C216</f>
        <v>26000</v>
      </c>
    </row>
    <row r="321" spans="1:6" ht="58.5" customHeight="1">
      <c r="A321" s="714" t="s">
        <v>914</v>
      </c>
      <c r="B321" s="1574" t="s">
        <v>635</v>
      </c>
      <c r="C321" s="1575"/>
      <c r="D321" s="1575"/>
      <c r="E321" s="1576"/>
      <c r="F321" s="740">
        <f>'3.1. terv alapegys'!C217</f>
        <v>75000</v>
      </c>
    </row>
    <row r="322" spans="1:6" ht="85.5" customHeight="1">
      <c r="A322" s="714" t="s">
        <v>915</v>
      </c>
      <c r="B322" s="1574" t="s">
        <v>654</v>
      </c>
      <c r="C322" s="1575"/>
      <c r="D322" s="1575"/>
      <c r="E322" s="1576"/>
      <c r="F322" s="740">
        <f>'3.1. terv alapegys'!C218</f>
        <v>12000</v>
      </c>
    </row>
    <row r="323" spans="1:6" ht="46.5" customHeight="1">
      <c r="A323" s="714" t="s">
        <v>934</v>
      </c>
      <c r="B323" s="1574" t="s">
        <v>778</v>
      </c>
      <c r="C323" s="1575"/>
      <c r="D323" s="1575"/>
      <c r="E323" s="1576"/>
      <c r="F323" s="740">
        <f>'3.1. terv alapegys'!C219</f>
        <v>23000</v>
      </c>
    </row>
    <row r="324" spans="1:6" ht="42" customHeight="1">
      <c r="A324" s="714" t="s">
        <v>916</v>
      </c>
      <c r="B324" s="1602" t="s">
        <v>779</v>
      </c>
      <c r="C324" s="1603"/>
      <c r="D324" s="1603"/>
      <c r="E324" s="1604"/>
      <c r="F324" s="740">
        <f>'3.1. terv alapegys'!C220</f>
        <v>98764</v>
      </c>
    </row>
    <row r="325" spans="1:6" ht="45" customHeight="1">
      <c r="A325" s="714" t="s">
        <v>981</v>
      </c>
      <c r="B325" s="1602" t="s">
        <v>780</v>
      </c>
      <c r="C325" s="1603"/>
      <c r="D325" s="1603"/>
      <c r="E325" s="1604"/>
      <c r="F325" s="740">
        <f>'3.1. terv alapegys'!C221</f>
        <v>149257</v>
      </c>
    </row>
    <row r="326" spans="1:6" ht="65.25" customHeight="1">
      <c r="A326" s="731" t="str">
        <f>'3.1. terv alapegys'!B222</f>
        <v>Szolnoki Ipari Park Kft. tagi kölcsön</v>
      </c>
      <c r="B326" s="1602" t="s">
        <v>822</v>
      </c>
      <c r="C326" s="1603"/>
      <c r="D326" s="1603"/>
      <c r="E326" s="1604"/>
      <c r="F326" s="740">
        <f>'3.1. terv alapegys'!C222</f>
        <v>165000</v>
      </c>
    </row>
    <row r="327" spans="1:6" ht="66.75" customHeight="1">
      <c r="A327" s="731" t="str">
        <f>'3.1. terv alapegys'!B223</f>
        <v>Tulajdonosi viszonyok rendezése</v>
      </c>
      <c r="B327" s="1615" t="s">
        <v>982</v>
      </c>
      <c r="C327" s="1616"/>
      <c r="D327" s="1616"/>
      <c r="E327" s="1617"/>
      <c r="F327" s="740">
        <f>'3.1. terv alapegys'!C223</f>
        <v>10000</v>
      </c>
    </row>
    <row r="328" spans="1:6" ht="64.5" customHeight="1">
      <c r="A328" s="731" t="str">
        <f>'3.1. terv alapegys'!B224</f>
        <v>Takarnet használat</v>
      </c>
      <c r="B328" s="1615" t="s">
        <v>982</v>
      </c>
      <c r="C328" s="1616"/>
      <c r="D328" s="1616"/>
      <c r="E328" s="1617"/>
      <c r="F328" s="740">
        <f>'3.1. terv alapegys'!C224</f>
        <v>1500</v>
      </c>
    </row>
    <row r="329" spans="1:6" ht="96" customHeight="1">
      <c r="A329" s="731" t="str">
        <f>'3.1. terv alapegys'!B225</f>
        <v>Ingatlanok tulajdonjogának megszerzése</v>
      </c>
      <c r="B329" s="1592" t="s">
        <v>1501</v>
      </c>
      <c r="C329" s="1593"/>
      <c r="D329" s="1593"/>
      <c r="E329" s="1594"/>
      <c r="F329" s="740">
        <f>'3.1. terv alapegys'!C225</f>
        <v>40000</v>
      </c>
    </row>
    <row r="330" spans="1:6" ht="71.25" customHeight="1">
      <c r="A330" s="731" t="str">
        <f>'3.1. terv alapegys'!B226</f>
        <v>Alfa - Nova Kft. távhő hátralék rendezése</v>
      </c>
      <c r="B330" s="1592" t="s">
        <v>823</v>
      </c>
      <c r="C330" s="1593"/>
      <c r="D330" s="1593"/>
      <c r="E330" s="1594"/>
      <c r="F330" s="740">
        <f>'3.1. terv alapegys'!C226</f>
        <v>11000</v>
      </c>
    </row>
    <row r="331" spans="1:7" ht="39.75" customHeight="1">
      <c r="A331" s="1625" t="s">
        <v>333</v>
      </c>
      <c r="B331" s="1626"/>
      <c r="C331" s="1626"/>
      <c r="D331" s="1626"/>
      <c r="E331" s="1627"/>
      <c r="F331" s="755">
        <f>'3.1. terv alapegys'!C227</f>
        <v>1449605</v>
      </c>
      <c r="G331" s="818"/>
    </row>
    <row r="332" spans="1:7" ht="30" customHeight="1">
      <c r="A332" s="1613" t="s">
        <v>1248</v>
      </c>
      <c r="B332" s="1589" t="s">
        <v>1510</v>
      </c>
      <c r="C332" s="1589"/>
      <c r="D332" s="1589"/>
      <c r="E332" s="1590" t="s">
        <v>1059</v>
      </c>
      <c r="F332" s="1591"/>
      <c r="G332" s="818"/>
    </row>
    <row r="333" spans="1:6" ht="23.25" customHeight="1">
      <c r="A333" s="1614"/>
      <c r="B333" s="1802" t="s">
        <v>1249</v>
      </c>
      <c r="C333" s="1802"/>
      <c r="D333" s="1802"/>
      <c r="E333" s="849">
        <v>784049</v>
      </c>
      <c r="F333" s="1610">
        <f>SUM(E335,E336,E337)</f>
        <v>1404000</v>
      </c>
    </row>
    <row r="334" spans="1:6" ht="23.25" customHeight="1">
      <c r="A334" s="1614"/>
      <c r="B334" s="1583" t="s">
        <v>1508</v>
      </c>
      <c r="C334" s="1583"/>
      <c r="D334" s="1583"/>
      <c r="E334" s="763">
        <v>206400</v>
      </c>
      <c r="F334" s="1611"/>
    </row>
    <row r="335" spans="1:7" ht="23.25" customHeight="1">
      <c r="A335" s="1614"/>
      <c r="B335" s="1624" t="s">
        <v>1509</v>
      </c>
      <c r="C335" s="1624"/>
      <c r="D335" s="1624"/>
      <c r="E335" s="777">
        <f>SUM(E333:E334)</f>
        <v>990449</v>
      </c>
      <c r="F335" s="1611"/>
      <c r="G335" s="818"/>
    </row>
    <row r="336" spans="1:7" ht="23.25" customHeight="1">
      <c r="A336" s="1614"/>
      <c r="B336" s="1624" t="s">
        <v>943</v>
      </c>
      <c r="C336" s="1624"/>
      <c r="D336" s="1624"/>
      <c r="E336" s="777">
        <v>289702</v>
      </c>
      <c r="F336" s="1611"/>
      <c r="G336" s="818"/>
    </row>
    <row r="337" spans="1:6" ht="23.25" customHeight="1">
      <c r="A337" s="1614"/>
      <c r="B337" s="1624" t="s">
        <v>945</v>
      </c>
      <c r="C337" s="1624"/>
      <c r="D337" s="1624"/>
      <c r="E337" s="1006">
        <f>109302+E338</f>
        <v>123849</v>
      </c>
      <c r="F337" s="1611"/>
    </row>
    <row r="338" spans="1:7" ht="31.5" customHeight="1">
      <c r="A338" s="1622" t="s">
        <v>1511</v>
      </c>
      <c r="B338" s="1587" t="s">
        <v>1058</v>
      </c>
      <c r="C338" s="1587"/>
      <c r="D338" s="1587"/>
      <c r="E338" s="1000">
        <f>SUM(E339:E356)</f>
        <v>14547</v>
      </c>
      <c r="F338" s="1611"/>
      <c r="G338" s="818"/>
    </row>
    <row r="339" spans="1:6" ht="23.25" customHeight="1">
      <c r="A339" s="1622"/>
      <c r="B339" s="1551" t="s">
        <v>1162</v>
      </c>
      <c r="C339" s="1552"/>
      <c r="D339" s="1552"/>
      <c r="E339" s="1001">
        <v>150</v>
      </c>
      <c r="F339" s="1611"/>
    </row>
    <row r="340" spans="1:6" ht="45.75" customHeight="1">
      <c r="A340" s="1622"/>
      <c r="B340" s="1553" t="s">
        <v>1163</v>
      </c>
      <c r="C340" s="1554"/>
      <c r="D340" s="1554"/>
      <c r="E340" s="1002">
        <v>3000</v>
      </c>
      <c r="F340" s="1611"/>
    </row>
    <row r="341" spans="1:6" ht="23.25" customHeight="1">
      <c r="A341" s="1622"/>
      <c r="B341" s="1553" t="s">
        <v>1164</v>
      </c>
      <c r="C341" s="1554"/>
      <c r="D341" s="1554"/>
      <c r="E341" s="1002">
        <v>250</v>
      </c>
      <c r="F341" s="1611"/>
    </row>
    <row r="342" spans="1:6" ht="23.25" customHeight="1">
      <c r="A342" s="1622"/>
      <c r="B342" s="1553" t="s">
        <v>1165</v>
      </c>
      <c r="C342" s="1554"/>
      <c r="D342" s="1554"/>
      <c r="E342" s="1002">
        <v>150</v>
      </c>
      <c r="F342" s="1611"/>
    </row>
    <row r="343" spans="1:6" ht="23.25" customHeight="1">
      <c r="A343" s="1622"/>
      <c r="B343" s="1553" t="s">
        <v>1166</v>
      </c>
      <c r="C343" s="1554"/>
      <c r="D343" s="1554"/>
      <c r="E343" s="1002">
        <v>213</v>
      </c>
      <c r="F343" s="1611"/>
    </row>
    <row r="344" spans="1:6" ht="23.25" customHeight="1">
      <c r="A344" s="1622"/>
      <c r="B344" s="1553" t="s">
        <v>1167</v>
      </c>
      <c r="C344" s="1554"/>
      <c r="D344" s="1554"/>
      <c r="E344" s="1002">
        <v>840</v>
      </c>
      <c r="F344" s="1611"/>
    </row>
    <row r="345" spans="1:6" ht="29.25" customHeight="1">
      <c r="A345" s="1622"/>
      <c r="B345" s="1553" t="s">
        <v>1168</v>
      </c>
      <c r="C345" s="1554"/>
      <c r="D345" s="1554"/>
      <c r="E345" s="1002">
        <v>10</v>
      </c>
      <c r="F345" s="1611"/>
    </row>
    <row r="346" spans="1:6" ht="23.25" customHeight="1">
      <c r="A346" s="1622"/>
      <c r="B346" s="1553" t="s">
        <v>1028</v>
      </c>
      <c r="C346" s="1554"/>
      <c r="D346" s="1554"/>
      <c r="E346" s="1002">
        <v>6050</v>
      </c>
      <c r="F346" s="1611"/>
    </row>
    <row r="347" spans="1:6" ht="23.25" customHeight="1">
      <c r="A347" s="1622"/>
      <c r="B347" s="1553" t="s">
        <v>1169</v>
      </c>
      <c r="C347" s="1554"/>
      <c r="D347" s="1554"/>
      <c r="E347" s="1002">
        <v>150</v>
      </c>
      <c r="F347" s="1611"/>
    </row>
    <row r="348" spans="1:6" ht="23.25" customHeight="1">
      <c r="A348" s="1622"/>
      <c r="B348" s="1553" t="s">
        <v>1170</v>
      </c>
      <c r="C348" s="1554"/>
      <c r="D348" s="1554"/>
      <c r="E348" s="1002">
        <v>750</v>
      </c>
      <c r="F348" s="1611"/>
    </row>
    <row r="349" spans="1:6" ht="23.25" customHeight="1">
      <c r="A349" s="1622"/>
      <c r="B349" s="1553" t="s">
        <v>1171</v>
      </c>
      <c r="C349" s="1554"/>
      <c r="D349" s="1554"/>
      <c r="E349" s="1002">
        <v>3</v>
      </c>
      <c r="F349" s="1611"/>
    </row>
    <row r="350" spans="1:6" ht="23.25" customHeight="1">
      <c r="A350" s="1622"/>
      <c r="B350" s="1553" t="s">
        <v>1172</v>
      </c>
      <c r="C350" s="1554"/>
      <c r="D350" s="1554"/>
      <c r="E350" s="1002">
        <v>30</v>
      </c>
      <c r="F350" s="1611"/>
    </row>
    <row r="351" spans="1:6" ht="23.25" customHeight="1">
      <c r="A351" s="1622"/>
      <c r="B351" s="1553" t="s">
        <v>1496</v>
      </c>
      <c r="C351" s="1554"/>
      <c r="D351" s="1554"/>
      <c r="E351" s="1002">
        <v>207</v>
      </c>
      <c r="F351" s="1611"/>
    </row>
    <row r="352" spans="1:6" ht="23.25" customHeight="1">
      <c r="A352" s="1623"/>
      <c r="B352" s="1584" t="s">
        <v>1500</v>
      </c>
      <c r="C352" s="1585"/>
      <c r="D352" s="1585"/>
      <c r="E352" s="1002">
        <v>150</v>
      </c>
      <c r="F352" s="1611"/>
    </row>
    <row r="353" spans="1:6" ht="23.25" customHeight="1">
      <c r="A353" s="1622"/>
      <c r="B353" s="1553" t="s">
        <v>1497</v>
      </c>
      <c r="C353" s="1554"/>
      <c r="D353" s="1554"/>
      <c r="E353" s="1002">
        <v>224</v>
      </c>
      <c r="F353" s="1611"/>
    </row>
    <row r="354" spans="1:6" ht="23.25" customHeight="1">
      <c r="A354" s="1622"/>
      <c r="B354" s="1553" t="s">
        <v>1498</v>
      </c>
      <c r="C354" s="1554"/>
      <c r="D354" s="1554"/>
      <c r="E354" s="1002">
        <v>125</v>
      </c>
      <c r="F354" s="1611"/>
    </row>
    <row r="355" spans="1:6" ht="23.25" customHeight="1">
      <c r="A355" s="1622"/>
      <c r="B355" s="1553" t="s">
        <v>1499</v>
      </c>
      <c r="C355" s="1554"/>
      <c r="D355" s="1554"/>
      <c r="E355" s="1002">
        <v>1490</v>
      </c>
      <c r="F355" s="1611"/>
    </row>
    <row r="356" spans="1:6" ht="23.25" customHeight="1">
      <c r="A356" s="1622"/>
      <c r="B356" s="1553" t="s">
        <v>846</v>
      </c>
      <c r="C356" s="1554"/>
      <c r="D356" s="1554"/>
      <c r="E356" s="1003">
        <v>755</v>
      </c>
      <c r="F356" s="1612"/>
    </row>
    <row r="357" spans="1:6" ht="38.25" customHeight="1">
      <c r="A357" s="906" t="str">
        <f>'3.1. terv alapegys'!B229</f>
        <v>Szolgáltató Önkormányzat fejlesztése projekt</v>
      </c>
      <c r="B357" s="1548" t="s">
        <v>1586</v>
      </c>
      <c r="C357" s="1549"/>
      <c r="D357" s="1549"/>
      <c r="E357" s="1550"/>
      <c r="F357" s="1004">
        <f>SUM('3.1. terv alapegys'!C229)</f>
        <v>45605</v>
      </c>
    </row>
    <row r="358" spans="1:6" ht="39.75" customHeight="1">
      <c r="A358" s="1803" t="s">
        <v>917</v>
      </c>
      <c r="B358" s="1804"/>
      <c r="C358" s="1804"/>
      <c r="D358" s="1804"/>
      <c r="E358" s="1805"/>
      <c r="F358" s="325">
        <f>'3.1. terv alapegys'!C230</f>
        <v>118385</v>
      </c>
    </row>
    <row r="359" spans="1:6" ht="37.5" customHeight="1">
      <c r="A359" s="1785" t="s">
        <v>918</v>
      </c>
      <c r="B359" s="1786"/>
      <c r="C359" s="1786"/>
      <c r="D359" s="1786"/>
      <c r="E359" s="1787"/>
      <c r="F359" s="325">
        <f>SUM(F376,F377,F383,F360,F361)</f>
        <v>1527108</v>
      </c>
    </row>
    <row r="360" spans="1:6" ht="36.75" customHeight="1">
      <c r="A360" s="329" t="s">
        <v>334</v>
      </c>
      <c r="B360" s="1806" t="s">
        <v>1585</v>
      </c>
      <c r="C360" s="1807"/>
      <c r="D360" s="1807"/>
      <c r="E360" s="1808"/>
      <c r="F360" s="623">
        <f>'3.1. terv alapegys'!C232</f>
        <v>120000</v>
      </c>
    </row>
    <row r="361" spans="1:6" ht="24.75" customHeight="1">
      <c r="A361" s="1646" t="s">
        <v>335</v>
      </c>
      <c r="B361" s="1647"/>
      <c r="C361" s="1647"/>
      <c r="D361" s="1647"/>
      <c r="E361" s="1647"/>
      <c r="F361" s="624">
        <f>SUM(F362:F364)</f>
        <v>262000</v>
      </c>
    </row>
    <row r="362" spans="1:6" ht="43.5" customHeight="1">
      <c r="A362" s="902" t="s">
        <v>921</v>
      </c>
      <c r="B362" s="1588" t="s">
        <v>781</v>
      </c>
      <c r="C362" s="1588"/>
      <c r="D362" s="1588"/>
      <c r="E362" s="1588"/>
      <c r="F362" s="324">
        <f>'3.1. terv alapegys'!C234</f>
        <v>30000</v>
      </c>
    </row>
    <row r="363" spans="1:6" ht="47.25" customHeight="1">
      <c r="A363" s="902" t="s">
        <v>336</v>
      </c>
      <c r="B363" s="1561" t="s">
        <v>1542</v>
      </c>
      <c r="C363" s="1561"/>
      <c r="D363" s="1561"/>
      <c r="E363" s="1561"/>
      <c r="F363" s="324">
        <f>'3.1. terv alapegys'!C235</f>
        <v>20000</v>
      </c>
    </row>
    <row r="364" spans="1:6" ht="32.25" customHeight="1">
      <c r="A364" s="904" t="s">
        <v>1353</v>
      </c>
      <c r="B364" s="1561" t="s">
        <v>843</v>
      </c>
      <c r="C364" s="1561"/>
      <c r="D364" s="1561"/>
      <c r="E364" s="1561"/>
      <c r="F364" s="324">
        <f>'3.1. terv alapegys'!C236</f>
        <v>212000</v>
      </c>
    </row>
    <row r="365" spans="1:6" ht="39" customHeight="1">
      <c r="A365" s="970" t="str">
        <f>'3.1. terv alapegys'!B237</f>
        <v>"Munkalehetőség a Jövőért" Szolnok Nonprofit Kft.</v>
      </c>
      <c r="B365" s="1561" t="s">
        <v>848</v>
      </c>
      <c r="C365" s="1561"/>
      <c r="D365" s="1561"/>
      <c r="E365" s="1561"/>
      <c r="F365" s="931">
        <f>'3.1. terv alapegys'!C237</f>
        <v>12000</v>
      </c>
    </row>
    <row r="366" spans="1:6" ht="40.5" customHeight="1">
      <c r="A366" s="970" t="str">
        <f>'3.1. terv alapegys'!B238</f>
        <v>Intézmények működési pályázati önrésze</v>
      </c>
      <c r="B366" s="1561" t="s">
        <v>850</v>
      </c>
      <c r="C366" s="1561"/>
      <c r="D366" s="1561"/>
      <c r="E366" s="1561"/>
      <c r="F366" s="931">
        <f>'3.1. terv alapegys'!C238</f>
        <v>20000</v>
      </c>
    </row>
    <row r="367" spans="1:6" ht="44.25" customHeight="1">
      <c r="A367" s="1555" t="str">
        <f>'3.1. terv alapegys'!B239</f>
        <v>"Szolnokiak Környezeti Kúltúrájáért" célprogram</v>
      </c>
      <c r="B367" s="1559" t="s">
        <v>1029</v>
      </c>
      <c r="C367" s="1560"/>
      <c r="D367" s="1560"/>
      <c r="E367" s="1106">
        <v>31000</v>
      </c>
      <c r="F367" s="1546">
        <v>49000</v>
      </c>
    </row>
    <row r="368" spans="1:6" ht="30.75" customHeight="1">
      <c r="A368" s="1556"/>
      <c r="B368" s="1559" t="s">
        <v>1030</v>
      </c>
      <c r="C368" s="1560"/>
      <c r="D368" s="1560"/>
      <c r="E368" s="1106">
        <v>18000</v>
      </c>
      <c r="F368" s="1547"/>
    </row>
    <row r="369" spans="1:6" ht="32.25" customHeight="1">
      <c r="A369" s="834" t="str">
        <f>'3.1. terv alapegys'!B240</f>
        <v>"Szolnok Hazavár" célprogram</v>
      </c>
      <c r="B369" s="1561" t="s">
        <v>1383</v>
      </c>
      <c r="C369" s="1561"/>
      <c r="D369" s="1561"/>
      <c r="E369" s="1561"/>
      <c r="F369" s="931">
        <f>'3.1. terv alapegys'!C240</f>
        <v>10000</v>
      </c>
    </row>
    <row r="370" spans="1:6" ht="35.25" customHeight="1">
      <c r="A370" s="834" t="str">
        <f>'3.1. terv alapegys'!B241</f>
        <v>Vis major helyzetek kezelése</v>
      </c>
      <c r="B370" s="1561" t="s">
        <v>1031</v>
      </c>
      <c r="C370" s="1561"/>
      <c r="D370" s="1561"/>
      <c r="E370" s="1561"/>
      <c r="F370" s="931">
        <f>'3.1. terv alapegys'!C241</f>
        <v>10000</v>
      </c>
    </row>
    <row r="371" spans="1:6" ht="45.75" customHeight="1">
      <c r="A371" s="834" t="str">
        <f>'3.1. terv alapegys'!B242</f>
        <v>Európai Parlamenti választások</v>
      </c>
      <c r="B371" s="1561" t="s">
        <v>1376</v>
      </c>
      <c r="C371" s="1561"/>
      <c r="D371" s="1561"/>
      <c r="E371" s="1561"/>
      <c r="F371" s="931">
        <f>'3.1. terv alapegys'!C242</f>
        <v>10000</v>
      </c>
    </row>
    <row r="372" spans="1:6" ht="98.25" customHeight="1">
      <c r="A372" s="1555" t="str">
        <f>'3.1. terv alapegys'!B243</f>
        <v>Városüzemeltetési feladatok céltartaléka</v>
      </c>
      <c r="B372" s="1557" t="s">
        <v>1032</v>
      </c>
      <c r="C372" s="1558"/>
      <c r="D372" s="1558"/>
      <c r="E372" s="1106">
        <v>13000</v>
      </c>
      <c r="F372" s="1546">
        <f>SUM(E372:E373)</f>
        <v>31000</v>
      </c>
    </row>
    <row r="373" spans="1:6" ht="42" customHeight="1">
      <c r="A373" s="1556"/>
      <c r="B373" s="1557" t="s">
        <v>1377</v>
      </c>
      <c r="C373" s="1558"/>
      <c r="D373" s="1558"/>
      <c r="E373" s="1106">
        <v>18000</v>
      </c>
      <c r="F373" s="1547"/>
    </row>
    <row r="374" spans="1:6" ht="40.5" customHeight="1">
      <c r="A374" s="970" t="str">
        <f>'3.1. terv alapegys'!B244</f>
        <v>"Út a munkához" közcélú foglalkoztatási célprogram</v>
      </c>
      <c r="B374" s="1561" t="s">
        <v>1426</v>
      </c>
      <c r="C374" s="1561"/>
      <c r="D374" s="1561"/>
      <c r="E374" s="1561"/>
      <c r="F374" s="931">
        <f>'3.1. terv alapegys'!C244</f>
        <v>30000</v>
      </c>
    </row>
    <row r="375" spans="1:6" ht="33.75" customHeight="1">
      <c r="A375" s="834" t="str">
        <f>'3.1. terv alapegys'!B245</f>
        <v>Helyi tömegközlekedési feladatok </v>
      </c>
      <c r="B375" s="1561" t="s">
        <v>1378</v>
      </c>
      <c r="C375" s="1561"/>
      <c r="D375" s="1561"/>
      <c r="E375" s="1561"/>
      <c r="F375" s="931">
        <f>'3.1. terv alapegys'!C245</f>
        <v>40000</v>
      </c>
    </row>
    <row r="376" spans="1:6" ht="44.25" customHeight="1">
      <c r="A376" s="1008" t="s">
        <v>1262</v>
      </c>
      <c r="B376" s="1557" t="s">
        <v>1033</v>
      </c>
      <c r="C376" s="1558"/>
      <c r="D376" s="1558"/>
      <c r="E376" s="1586"/>
      <c r="F376" s="624">
        <f>'3.1. terv alapegys'!C246</f>
        <v>777218</v>
      </c>
    </row>
    <row r="377" spans="1:6" ht="24.75" customHeight="1">
      <c r="A377" s="1646" t="s">
        <v>922</v>
      </c>
      <c r="B377" s="1647"/>
      <c r="C377" s="1647"/>
      <c r="D377" s="1647"/>
      <c r="E377" s="1647"/>
      <c r="F377" s="624">
        <f>'3.1. terv alapegys'!C247</f>
        <v>251290</v>
      </c>
    </row>
    <row r="378" spans="1:6" ht="24.75" customHeight="1">
      <c r="A378" s="932" t="str">
        <f>'3.1. terv alapegys'!B248</f>
        <v>Betegszabadságra, táppénzre tartalék</v>
      </c>
      <c r="B378" s="1557" t="s">
        <v>1034</v>
      </c>
      <c r="C378" s="1558"/>
      <c r="D378" s="1558"/>
      <c r="E378" s="1586"/>
      <c r="F378" s="931">
        <f>'3.1. terv alapegys'!C248</f>
        <v>80000</v>
      </c>
    </row>
    <row r="379" spans="1:6" ht="33.75" customHeight="1">
      <c r="A379" s="932" t="str">
        <f>'3.1. terv alapegys'!B249</f>
        <v>Gyermekétkeztetéshez vissza nem igényelhető ÁFA tartaléka</v>
      </c>
      <c r="B379" s="1557" t="s">
        <v>1427</v>
      </c>
      <c r="C379" s="1558"/>
      <c r="D379" s="1558"/>
      <c r="E379" s="1586"/>
      <c r="F379" s="931">
        <f>'3.1. terv alapegys'!C249</f>
        <v>36900</v>
      </c>
    </row>
    <row r="380" spans="1:6" ht="33.75" customHeight="1">
      <c r="A380" s="932" t="str">
        <f>'3.1. terv alapegys'!B250</f>
        <v>Gyermekétkeztetési rezsi változás miatti tartalék</v>
      </c>
      <c r="B380" s="1557" t="s">
        <v>1379</v>
      </c>
      <c r="C380" s="1558"/>
      <c r="D380" s="1558"/>
      <c r="E380" s="1586"/>
      <c r="F380" s="931">
        <f>'3.1. terv alapegys'!C250</f>
        <v>37000</v>
      </c>
    </row>
    <row r="381" spans="1:6" ht="30" customHeight="1">
      <c r="A381" s="932" t="str">
        <f>'3.1. terv alapegys'!B251</f>
        <v>Oktatási intézmények túlóra tartaléka</v>
      </c>
      <c r="B381" s="1557" t="s">
        <v>1380</v>
      </c>
      <c r="C381" s="1558"/>
      <c r="D381" s="1558"/>
      <c r="E381" s="1586"/>
      <c r="F381" s="931">
        <f>'3.1. terv alapegys'!C251</f>
        <v>47390</v>
      </c>
    </row>
    <row r="382" spans="1:6" ht="31.5" customHeight="1">
      <c r="A382" s="932" t="str">
        <f>'3.1. terv alapegys'!B252</f>
        <v>Vis major helyzetek kezelése</v>
      </c>
      <c r="B382" s="1557" t="s">
        <v>1035</v>
      </c>
      <c r="C382" s="1558"/>
      <c r="D382" s="1558"/>
      <c r="E382" s="1586"/>
      <c r="F382" s="931">
        <f>'3.1. terv alapegys'!C252</f>
        <v>50000</v>
      </c>
    </row>
    <row r="383" spans="1:6" ht="24.75" customHeight="1">
      <c r="A383" s="901" t="str">
        <f>'3.1. terv alapegys'!B253</f>
        <v>Stabilizációs tartalék</v>
      </c>
      <c r="B383" s="1801"/>
      <c r="C383" s="1801"/>
      <c r="D383" s="1801"/>
      <c r="E383" s="1801"/>
      <c r="F383" s="624">
        <f>'3.1. terv alapegys'!C253</f>
        <v>116600</v>
      </c>
    </row>
    <row r="384" spans="1:6" ht="27.75" customHeight="1">
      <c r="A384" s="902" t="str">
        <f>'3.1. terv alapegys'!B254</f>
        <v>Városfejlesztési feladatok</v>
      </c>
      <c r="B384" s="1561"/>
      <c r="C384" s="1561"/>
      <c r="D384" s="1561"/>
      <c r="E384" s="1561"/>
      <c r="F384" s="933">
        <f>'3.1. terv alapegys'!C254</f>
        <v>1600</v>
      </c>
    </row>
    <row r="385" spans="1:6" ht="27.75" customHeight="1">
      <c r="A385" s="902" t="str">
        <f>'3.1. terv alapegys'!B255</f>
        <v>Humán szakfeladatok célelőirányzatai </v>
      </c>
      <c r="B385" s="1561"/>
      <c r="C385" s="1561"/>
      <c r="D385" s="1561"/>
      <c r="E385" s="1561"/>
      <c r="F385" s="933">
        <f>'3.1. terv alapegys'!C255</f>
        <v>35000</v>
      </c>
    </row>
    <row r="386" spans="1:6" ht="25.5" customHeight="1">
      <c r="A386" s="903" t="str">
        <f>'3.1. terv alapegys'!B256</f>
        <v>Oktatási feladatok</v>
      </c>
      <c r="B386" s="1561"/>
      <c r="C386" s="1561"/>
      <c r="D386" s="1561"/>
      <c r="E386" s="1561"/>
      <c r="F386" s="905">
        <f>'3.1. terv alapegys'!C256</f>
        <v>3700</v>
      </c>
    </row>
    <row r="387" spans="1:6" ht="25.5" customHeight="1">
      <c r="A387" s="903" t="str">
        <f>'3.1. terv alapegys'!B257</f>
        <v>Sport és ifjúsági feladatok</v>
      </c>
      <c r="B387" s="1561"/>
      <c r="C387" s="1561"/>
      <c r="D387" s="1561"/>
      <c r="E387" s="1561"/>
      <c r="F387" s="905">
        <f>'3.1. terv alapegys'!C257</f>
        <v>17900</v>
      </c>
    </row>
    <row r="388" spans="1:6" ht="25.5" customHeight="1">
      <c r="A388" s="903" t="str">
        <f>'3.1. terv alapegys'!B258</f>
        <v>Egészségügyi feladatok</v>
      </c>
      <c r="B388" s="1561"/>
      <c r="C388" s="1561"/>
      <c r="D388" s="1561"/>
      <c r="E388" s="1561"/>
      <c r="F388" s="905">
        <f>'3.1. terv alapegys'!C258</f>
        <v>4400</v>
      </c>
    </row>
    <row r="389" spans="1:6" ht="25.5" customHeight="1">
      <c r="A389" s="903" t="str">
        <f>'3.1. terv alapegys'!B259</f>
        <v>Szociális feladatok</v>
      </c>
      <c r="B389" s="1561"/>
      <c r="C389" s="1561"/>
      <c r="D389" s="1561"/>
      <c r="E389" s="1561"/>
      <c r="F389" s="905">
        <f>'3.1. terv alapegys'!C259</f>
        <v>3000</v>
      </c>
    </row>
    <row r="390" spans="1:6" ht="25.5" customHeight="1">
      <c r="A390" s="903" t="str">
        <f>'3.1. terv alapegys'!B260</f>
        <v>Közművelődési feladatok</v>
      </c>
      <c r="B390" s="1561"/>
      <c r="C390" s="1561"/>
      <c r="D390" s="1561"/>
      <c r="E390" s="1561"/>
      <c r="F390" s="905">
        <f>'3.1. terv alapegys'!C260</f>
        <v>6000</v>
      </c>
    </row>
    <row r="391" spans="1:6" ht="27.75" customHeight="1">
      <c r="A391" s="902" t="str">
        <f>'3.1. terv alapegys'!B261</f>
        <v>Várospolitika</v>
      </c>
      <c r="B391" s="1561"/>
      <c r="C391" s="1561"/>
      <c r="D391" s="1561"/>
      <c r="E391" s="1561"/>
      <c r="F391" s="933">
        <f>'3.1. terv alapegys'!C261</f>
        <v>3000</v>
      </c>
    </row>
    <row r="392" spans="1:6" ht="27.75" customHeight="1">
      <c r="A392" s="903" t="str">
        <f>'3.1. terv alapegys'!B262</f>
        <v>Várospolitikai feladatok</v>
      </c>
      <c r="B392" s="1561"/>
      <c r="C392" s="1561"/>
      <c r="D392" s="1561"/>
      <c r="E392" s="1561"/>
      <c r="F392" s="905">
        <f>'3.1. terv alapegys'!C262</f>
        <v>1000</v>
      </c>
    </row>
    <row r="393" spans="1:6" ht="27.75" customHeight="1">
      <c r="A393" s="903" t="str">
        <f>'3.1. terv alapegys'!B263</f>
        <v>Nemzetközi kapcsolatok</v>
      </c>
      <c r="B393" s="1561"/>
      <c r="C393" s="1561"/>
      <c r="D393" s="1561"/>
      <c r="E393" s="1561"/>
      <c r="F393" s="905">
        <f>'3.1. terv alapegys'!C263</f>
        <v>500</v>
      </c>
    </row>
    <row r="394" spans="1:6" ht="27.75" customHeight="1">
      <c r="A394" s="903" t="str">
        <f>'3.1. terv alapegys'!B264</f>
        <v>Városmarketing feladatok </v>
      </c>
      <c r="B394" s="1561"/>
      <c r="C394" s="1561"/>
      <c r="D394" s="1561"/>
      <c r="E394" s="1561"/>
      <c r="F394" s="905">
        <f>'3.1. terv alapegys'!C264</f>
        <v>1500</v>
      </c>
    </row>
    <row r="395" spans="1:6" ht="27.75" customHeight="1">
      <c r="A395" s="902" t="str">
        <f>'3.1. terv alapegys'!B265</f>
        <v>Lakásgazdálkodás kiadásai</v>
      </c>
      <c r="B395" s="1561"/>
      <c r="C395" s="1561"/>
      <c r="D395" s="1561"/>
      <c r="E395" s="1561"/>
      <c r="F395" s="933">
        <f>'3.1. terv alapegys'!C265</f>
        <v>13000</v>
      </c>
    </row>
    <row r="396" spans="1:6" ht="27.75" customHeight="1">
      <c r="A396" s="902" t="str">
        <f>'3.1. terv alapegys'!B266</f>
        <v>Vagyonműködtetés kiadásai</v>
      </c>
      <c r="B396" s="1561"/>
      <c r="C396" s="1561"/>
      <c r="D396" s="1561"/>
      <c r="E396" s="1561"/>
      <c r="F396" s="933">
        <f>'3.1. terv alapegys'!C266</f>
        <v>25000</v>
      </c>
    </row>
    <row r="397" spans="1:6" ht="27.75" customHeight="1">
      <c r="A397" s="902" t="str">
        <f>'3.1. terv alapegys'!B267</f>
        <v>Igazgatási kiadások </v>
      </c>
      <c r="B397" s="1561"/>
      <c r="C397" s="1561"/>
      <c r="D397" s="1561"/>
      <c r="E397" s="1561"/>
      <c r="F397" s="933">
        <f>'3.1. terv alapegys'!C267</f>
        <v>39000</v>
      </c>
    </row>
    <row r="398" spans="1:6" ht="33.75" customHeight="1">
      <c r="A398" s="1646" t="s">
        <v>337</v>
      </c>
      <c r="B398" s="1647"/>
      <c r="C398" s="1647"/>
      <c r="D398" s="1647"/>
      <c r="E398" s="1647"/>
      <c r="F398" s="835"/>
    </row>
    <row r="399" spans="1:6" ht="46.5" customHeight="1">
      <c r="A399" s="1644" t="s">
        <v>1543</v>
      </c>
      <c r="B399" s="1645"/>
      <c r="C399" s="1645"/>
      <c r="D399" s="1645"/>
      <c r="E399" s="1645"/>
      <c r="F399" s="622">
        <f>SUM(F358,F359,F331,F319,F309,F241,F219,F217,F196,F110,F103,F31,F10)</f>
        <v>10674947</v>
      </c>
    </row>
    <row r="400" spans="1:6" ht="15">
      <c r="A400" s="744"/>
      <c r="B400" s="744"/>
      <c r="C400" s="744"/>
      <c r="D400" s="743"/>
      <c r="E400" s="743"/>
      <c r="F400" s="745"/>
    </row>
    <row r="401" spans="1:6" ht="15">
      <c r="A401" s="744"/>
      <c r="B401" s="744"/>
      <c r="C401" s="744"/>
      <c r="D401" s="743"/>
      <c r="E401" s="743"/>
      <c r="F401" s="745"/>
    </row>
    <row r="402" spans="1:6" ht="15">
      <c r="A402" s="744"/>
      <c r="B402" s="744"/>
      <c r="C402" s="744"/>
      <c r="D402" s="743"/>
      <c r="E402" s="743"/>
      <c r="F402" s="745"/>
    </row>
    <row r="403" spans="1:6" ht="15">
      <c r="A403" s="744"/>
      <c r="B403" s="744"/>
      <c r="C403" s="744"/>
      <c r="D403" s="743"/>
      <c r="E403" s="743"/>
      <c r="F403" s="745"/>
    </row>
    <row r="404" spans="1:6" ht="15">
      <c r="A404" s="744"/>
      <c r="B404" s="744"/>
      <c r="C404" s="744"/>
      <c r="D404" s="743"/>
      <c r="E404" s="743"/>
      <c r="F404" s="745"/>
    </row>
    <row r="405" spans="1:6" ht="15">
      <c r="A405" s="744"/>
      <c r="B405" s="744"/>
      <c r="C405" s="744"/>
      <c r="D405" s="743"/>
      <c r="E405" s="743"/>
      <c r="F405" s="745"/>
    </row>
    <row r="406" spans="1:6" ht="15">
      <c r="A406" s="744"/>
      <c r="B406" s="744"/>
      <c r="C406" s="744"/>
      <c r="D406" s="743"/>
      <c r="E406" s="743"/>
      <c r="F406" s="745"/>
    </row>
    <row r="407" spans="1:6" ht="15">
      <c r="A407" s="744"/>
      <c r="B407" s="744"/>
      <c r="C407" s="744"/>
      <c r="D407" s="743"/>
      <c r="E407" s="743"/>
      <c r="F407" s="745"/>
    </row>
    <row r="408" spans="1:6" ht="15">
      <c r="A408" s="744"/>
      <c r="B408" s="744"/>
      <c r="C408" s="744"/>
      <c r="D408" s="743"/>
      <c r="E408" s="743"/>
      <c r="F408" s="745"/>
    </row>
    <row r="409" spans="1:6" ht="15">
      <c r="A409" s="744"/>
      <c r="B409" s="744"/>
      <c r="C409" s="744"/>
      <c r="D409" s="743"/>
      <c r="E409" s="743"/>
      <c r="F409" s="745"/>
    </row>
    <row r="410" spans="1:6" ht="15">
      <c r="A410" s="744"/>
      <c r="B410" s="744"/>
      <c r="C410" s="744"/>
      <c r="D410" s="743"/>
      <c r="E410" s="743"/>
      <c r="F410" s="745"/>
    </row>
    <row r="411" spans="1:6" ht="15">
      <c r="A411" s="744"/>
      <c r="B411" s="744"/>
      <c r="C411" s="744"/>
      <c r="D411" s="743"/>
      <c r="E411" s="743"/>
      <c r="F411" s="745"/>
    </row>
    <row r="412" spans="1:6" ht="15">
      <c r="A412" s="744"/>
      <c r="B412" s="744"/>
      <c r="C412" s="744"/>
      <c r="D412" s="743"/>
      <c r="E412" s="743"/>
      <c r="F412" s="745"/>
    </row>
    <row r="413" spans="1:6" ht="15">
      <c r="A413" s="744"/>
      <c r="B413" s="744"/>
      <c r="C413" s="744"/>
      <c r="D413" s="743"/>
      <c r="E413" s="743"/>
      <c r="F413" s="745"/>
    </row>
    <row r="414" spans="1:6" ht="15">
      <c r="A414" s="744"/>
      <c r="B414" s="744"/>
      <c r="C414" s="744"/>
      <c r="D414" s="743"/>
      <c r="E414" s="743"/>
      <c r="F414" s="745"/>
    </row>
    <row r="415" spans="1:6" ht="15">
      <c r="A415" s="744"/>
      <c r="B415" s="744"/>
      <c r="C415" s="744"/>
      <c r="D415" s="743"/>
      <c r="E415" s="743"/>
      <c r="F415" s="745"/>
    </row>
    <row r="416" spans="1:6" ht="15">
      <c r="A416" s="744"/>
      <c r="B416" s="744"/>
      <c r="C416" s="744"/>
      <c r="D416" s="743"/>
      <c r="E416" s="743"/>
      <c r="F416" s="745"/>
    </row>
    <row r="417" spans="1:6" ht="15">
      <c r="A417" s="744"/>
      <c r="B417" s="744"/>
      <c r="C417" s="744"/>
      <c r="D417" s="743"/>
      <c r="E417" s="743"/>
      <c r="F417" s="745"/>
    </row>
    <row r="418" spans="1:6" ht="15">
      <c r="A418" s="744"/>
      <c r="B418" s="744"/>
      <c r="C418" s="744"/>
      <c r="D418" s="743"/>
      <c r="E418" s="743"/>
      <c r="F418" s="745"/>
    </row>
    <row r="419" spans="1:6" ht="15">
      <c r="A419" s="744"/>
      <c r="B419" s="744"/>
      <c r="C419" s="744"/>
      <c r="D419" s="743"/>
      <c r="E419" s="743"/>
      <c r="F419" s="745"/>
    </row>
    <row r="420" spans="1:6" ht="15">
      <c r="A420" s="744"/>
      <c r="B420" s="744"/>
      <c r="C420" s="744"/>
      <c r="D420" s="743"/>
      <c r="E420" s="743"/>
      <c r="F420" s="745"/>
    </row>
    <row r="421" spans="1:6" ht="15">
      <c r="A421" s="744"/>
      <c r="B421" s="744"/>
      <c r="C421" s="744"/>
      <c r="D421" s="743"/>
      <c r="E421" s="743"/>
      <c r="F421" s="745"/>
    </row>
    <row r="422" spans="1:5" ht="15">
      <c r="A422" s="744"/>
      <c r="B422" s="744"/>
      <c r="C422" s="744"/>
      <c r="D422" s="743"/>
      <c r="E422" s="743"/>
    </row>
    <row r="423" spans="1:5" ht="15">
      <c r="A423" s="744"/>
      <c r="B423" s="744"/>
      <c r="C423" s="744"/>
      <c r="D423" s="743"/>
      <c r="E423" s="743"/>
    </row>
    <row r="424" spans="1:5" ht="15">
      <c r="A424" s="744"/>
      <c r="B424" s="744"/>
      <c r="C424" s="744"/>
      <c r="D424" s="743"/>
      <c r="E424" s="743"/>
    </row>
    <row r="425" spans="1:5" ht="15">
      <c r="A425" s="744"/>
      <c r="B425" s="744"/>
      <c r="C425" s="744"/>
      <c r="D425" s="743"/>
      <c r="E425" s="743"/>
    </row>
    <row r="426" spans="1:5" ht="15">
      <c r="A426" s="744"/>
      <c r="B426" s="744"/>
      <c r="C426" s="744"/>
      <c r="D426" s="743"/>
      <c r="E426" s="743"/>
    </row>
    <row r="427" spans="1:5" ht="15">
      <c r="A427" s="744"/>
      <c r="B427" s="744"/>
      <c r="C427" s="744"/>
      <c r="D427" s="743"/>
      <c r="E427" s="743"/>
    </row>
    <row r="428" spans="1:5" ht="15">
      <c r="A428" s="744"/>
      <c r="B428" s="744"/>
      <c r="C428" s="744"/>
      <c r="D428" s="743"/>
      <c r="E428" s="743"/>
    </row>
    <row r="429" spans="1:5" ht="15">
      <c r="A429" s="744"/>
      <c r="B429" s="744"/>
      <c r="C429" s="744"/>
      <c r="D429" s="743"/>
      <c r="E429" s="743"/>
    </row>
    <row r="430" spans="1:5" ht="15">
      <c r="A430" s="744"/>
      <c r="B430" s="744"/>
      <c r="C430" s="744"/>
      <c r="D430" s="743"/>
      <c r="E430" s="743"/>
    </row>
    <row r="431" spans="1:5" ht="15">
      <c r="A431" s="744"/>
      <c r="B431" s="744"/>
      <c r="C431" s="744"/>
      <c r="D431" s="743"/>
      <c r="E431" s="743"/>
    </row>
    <row r="432" spans="1:5" ht="15">
      <c r="A432" s="744"/>
      <c r="B432" s="744"/>
      <c r="C432" s="744"/>
      <c r="D432" s="743"/>
      <c r="E432" s="743"/>
    </row>
    <row r="433" spans="1:5" ht="15">
      <c r="A433" s="744"/>
      <c r="B433" s="744"/>
      <c r="C433" s="744"/>
      <c r="D433" s="743"/>
      <c r="E433" s="743"/>
    </row>
    <row r="434" spans="1:5" ht="15">
      <c r="A434" s="744"/>
      <c r="B434" s="744"/>
      <c r="C434" s="744"/>
      <c r="D434" s="743"/>
      <c r="E434" s="743"/>
    </row>
    <row r="435" spans="1:5" ht="15">
      <c r="A435" s="744"/>
      <c r="B435" s="744"/>
      <c r="C435" s="744"/>
      <c r="D435" s="743"/>
      <c r="E435" s="743"/>
    </row>
    <row r="436" spans="1:5" ht="15">
      <c r="A436" s="744"/>
      <c r="B436" s="744"/>
      <c r="C436" s="744"/>
      <c r="D436" s="743"/>
      <c r="E436" s="743"/>
    </row>
    <row r="437" spans="1:5" ht="15">
      <c r="A437" s="744"/>
      <c r="B437" s="744"/>
      <c r="C437" s="744"/>
      <c r="D437" s="743"/>
      <c r="E437" s="743"/>
    </row>
    <row r="438" spans="1:5" ht="15">
      <c r="A438" s="744"/>
      <c r="B438" s="744"/>
      <c r="C438" s="744"/>
      <c r="D438" s="743"/>
      <c r="E438" s="743"/>
    </row>
    <row r="439" spans="1:5" ht="15">
      <c r="A439" s="744"/>
      <c r="B439" s="744"/>
      <c r="C439" s="744"/>
      <c r="D439" s="743"/>
      <c r="E439" s="743"/>
    </row>
    <row r="440" spans="1:5" ht="15">
      <c r="A440" s="744"/>
      <c r="B440" s="744"/>
      <c r="C440" s="744"/>
      <c r="D440" s="743"/>
      <c r="E440" s="743"/>
    </row>
    <row r="441" spans="1:5" ht="15">
      <c r="A441" s="744"/>
      <c r="B441" s="744"/>
      <c r="C441" s="744"/>
      <c r="D441" s="743"/>
      <c r="E441" s="743"/>
    </row>
    <row r="442" spans="1:5" ht="15">
      <c r="A442" s="744"/>
      <c r="B442" s="744"/>
      <c r="C442" s="744"/>
      <c r="D442" s="743"/>
      <c r="E442" s="743"/>
    </row>
    <row r="443" spans="1:5" ht="15">
      <c r="A443" s="744"/>
      <c r="B443" s="744"/>
      <c r="C443" s="744"/>
      <c r="D443" s="743"/>
      <c r="E443" s="743"/>
    </row>
    <row r="444" spans="1:5" ht="15">
      <c r="A444" s="744"/>
      <c r="B444" s="744"/>
      <c r="C444" s="744"/>
      <c r="D444" s="743"/>
      <c r="E444" s="743"/>
    </row>
    <row r="445" spans="1:5" ht="15">
      <c r="A445" s="744"/>
      <c r="B445" s="744"/>
      <c r="C445" s="744"/>
      <c r="D445" s="743"/>
      <c r="E445" s="743"/>
    </row>
    <row r="446" spans="1:5" ht="15">
      <c r="A446" s="744"/>
      <c r="B446" s="744"/>
      <c r="C446" s="744"/>
      <c r="D446" s="743"/>
      <c r="E446" s="743"/>
    </row>
    <row r="447" spans="1:5" ht="15">
      <c r="A447" s="744"/>
      <c r="B447" s="744"/>
      <c r="C447" s="744"/>
      <c r="D447" s="743"/>
      <c r="E447" s="743"/>
    </row>
    <row r="448" spans="1:5" ht="15">
      <c r="A448" s="744"/>
      <c r="B448" s="744"/>
      <c r="C448" s="744"/>
      <c r="D448" s="743"/>
      <c r="E448" s="743"/>
    </row>
    <row r="449" spans="1:5" ht="15">
      <c r="A449" s="744"/>
      <c r="B449" s="744"/>
      <c r="C449" s="744"/>
      <c r="D449" s="743"/>
      <c r="E449" s="743"/>
    </row>
    <row r="450" spans="1:5" ht="15">
      <c r="A450" s="744"/>
      <c r="B450" s="744"/>
      <c r="C450" s="744"/>
      <c r="D450" s="743"/>
      <c r="E450" s="743"/>
    </row>
    <row r="451" spans="1:5" ht="15">
      <c r="A451" s="744"/>
      <c r="B451" s="744"/>
      <c r="C451" s="744"/>
      <c r="D451" s="743"/>
      <c r="E451" s="743"/>
    </row>
    <row r="452" spans="1:5" ht="15">
      <c r="A452" s="744"/>
      <c r="B452" s="744"/>
      <c r="C452" s="744"/>
      <c r="D452" s="743"/>
      <c r="E452" s="743"/>
    </row>
    <row r="453" spans="1:5" ht="15">
      <c r="A453" s="744"/>
      <c r="B453" s="744"/>
      <c r="C453" s="744"/>
      <c r="D453" s="743"/>
      <c r="E453" s="743"/>
    </row>
    <row r="454" spans="1:5" ht="15">
      <c r="A454" s="744"/>
      <c r="B454" s="744"/>
      <c r="C454" s="744"/>
      <c r="D454" s="743"/>
      <c r="E454" s="743"/>
    </row>
    <row r="455" spans="1:5" ht="15">
      <c r="A455" s="744"/>
      <c r="B455" s="744"/>
      <c r="C455" s="744"/>
      <c r="D455" s="743"/>
      <c r="E455" s="743"/>
    </row>
    <row r="456" spans="1:5" ht="15">
      <c r="A456" s="744"/>
      <c r="B456" s="744"/>
      <c r="C456" s="744"/>
      <c r="D456" s="743"/>
      <c r="E456" s="743"/>
    </row>
    <row r="457" spans="1:5" ht="15">
      <c r="A457" s="744"/>
      <c r="B457" s="744"/>
      <c r="C457" s="744"/>
      <c r="D457" s="743"/>
      <c r="E457" s="743"/>
    </row>
    <row r="458" spans="1:5" ht="15">
      <c r="A458" s="744"/>
      <c r="B458" s="744"/>
      <c r="C458" s="744"/>
      <c r="D458" s="743"/>
      <c r="E458" s="743"/>
    </row>
    <row r="459" spans="1:5" ht="15">
      <c r="A459" s="744"/>
      <c r="B459" s="744"/>
      <c r="C459" s="744"/>
      <c r="D459" s="743"/>
      <c r="E459" s="743"/>
    </row>
    <row r="460" spans="1:5" ht="15">
      <c r="A460" s="744"/>
      <c r="B460" s="744"/>
      <c r="C460" s="744"/>
      <c r="D460" s="743"/>
      <c r="E460" s="743"/>
    </row>
    <row r="461" spans="1:5" ht="15">
      <c r="A461" s="744"/>
      <c r="B461" s="744"/>
      <c r="C461" s="744"/>
      <c r="D461" s="743"/>
      <c r="E461" s="743"/>
    </row>
    <row r="462" spans="1:5" ht="15">
      <c r="A462" s="744"/>
      <c r="B462" s="744"/>
      <c r="C462" s="744"/>
      <c r="D462" s="743"/>
      <c r="E462" s="743"/>
    </row>
    <row r="463" spans="1:5" ht="15">
      <c r="A463" s="744"/>
      <c r="B463" s="744"/>
      <c r="C463" s="744"/>
      <c r="D463" s="743"/>
      <c r="E463" s="743"/>
    </row>
    <row r="464" spans="1:5" ht="15">
      <c r="A464" s="744"/>
      <c r="B464" s="744"/>
      <c r="C464" s="744"/>
      <c r="D464" s="743"/>
      <c r="E464" s="743"/>
    </row>
    <row r="465" spans="1:5" ht="15">
      <c r="A465" s="744"/>
      <c r="B465" s="744"/>
      <c r="C465" s="744"/>
      <c r="D465" s="743"/>
      <c r="E465" s="743"/>
    </row>
    <row r="466" spans="1:5" ht="15">
      <c r="A466" s="744"/>
      <c r="B466" s="744"/>
      <c r="C466" s="744"/>
      <c r="D466" s="743"/>
      <c r="E466" s="743"/>
    </row>
    <row r="467" spans="1:5" ht="15">
      <c r="A467" s="744"/>
      <c r="B467" s="744"/>
      <c r="C467" s="744"/>
      <c r="D467" s="743"/>
      <c r="E467" s="743"/>
    </row>
    <row r="468" spans="1:5" ht="15">
      <c r="A468" s="744"/>
      <c r="B468" s="744"/>
      <c r="C468" s="744"/>
      <c r="D468" s="743"/>
      <c r="E468" s="743"/>
    </row>
    <row r="469" spans="1:5" ht="15">
      <c r="A469" s="744"/>
      <c r="B469" s="744"/>
      <c r="C469" s="744"/>
      <c r="D469" s="743"/>
      <c r="E469" s="743"/>
    </row>
    <row r="470" spans="1:5" ht="15">
      <c r="A470" s="744"/>
      <c r="B470" s="744"/>
      <c r="C470" s="744"/>
      <c r="D470" s="743"/>
      <c r="E470" s="743"/>
    </row>
    <row r="471" spans="1:5" ht="15">
      <c r="A471" s="744"/>
      <c r="B471" s="744"/>
      <c r="C471" s="744"/>
      <c r="D471" s="743"/>
      <c r="E471" s="743"/>
    </row>
    <row r="472" spans="1:5" ht="15">
      <c r="A472" s="744"/>
      <c r="B472" s="744"/>
      <c r="C472" s="744"/>
      <c r="D472" s="743"/>
      <c r="E472" s="743"/>
    </row>
    <row r="473" spans="1:5" ht="15">
      <c r="A473" s="744"/>
      <c r="B473" s="744"/>
      <c r="C473" s="744"/>
      <c r="D473" s="743"/>
      <c r="E473" s="743"/>
    </row>
    <row r="474" spans="1:5" ht="15">
      <c r="A474" s="744"/>
      <c r="B474" s="744"/>
      <c r="C474" s="744"/>
      <c r="D474" s="743"/>
      <c r="E474" s="743"/>
    </row>
    <row r="475" spans="1:5" ht="15">
      <c r="A475" s="744"/>
      <c r="B475" s="744"/>
      <c r="C475" s="744"/>
      <c r="D475" s="743"/>
      <c r="E475" s="743"/>
    </row>
    <row r="476" spans="1:5" ht="15">
      <c r="A476" s="744"/>
      <c r="B476" s="744"/>
      <c r="C476" s="744"/>
      <c r="D476" s="743"/>
      <c r="E476" s="743"/>
    </row>
    <row r="477" spans="1:5" ht="15">
      <c r="A477" s="744"/>
      <c r="B477" s="744"/>
      <c r="C477" s="744"/>
      <c r="D477" s="743"/>
      <c r="E477" s="743"/>
    </row>
    <row r="478" spans="1:5" ht="15">
      <c r="A478" s="744"/>
      <c r="B478" s="744"/>
      <c r="C478" s="744"/>
      <c r="D478" s="743"/>
      <c r="E478" s="743"/>
    </row>
    <row r="479" spans="1:5" ht="15">
      <c r="A479" s="744"/>
      <c r="B479" s="744"/>
      <c r="C479" s="744"/>
      <c r="D479" s="743"/>
      <c r="E479" s="743"/>
    </row>
    <row r="480" spans="1:5" ht="15">
      <c r="A480" s="744"/>
      <c r="B480" s="744"/>
      <c r="C480" s="744"/>
      <c r="D480" s="743"/>
      <c r="E480" s="743"/>
    </row>
    <row r="481" spans="1:5" ht="15">
      <c r="A481" s="744"/>
      <c r="B481" s="744"/>
      <c r="C481" s="744"/>
      <c r="D481" s="743"/>
      <c r="E481" s="743"/>
    </row>
    <row r="482" spans="1:5" ht="15">
      <c r="A482" s="744"/>
      <c r="B482" s="744"/>
      <c r="C482" s="744"/>
      <c r="D482" s="743"/>
      <c r="E482" s="743"/>
    </row>
    <row r="483" spans="1:5" ht="15">
      <c r="A483" s="744"/>
      <c r="B483" s="744"/>
      <c r="C483" s="744"/>
      <c r="D483" s="743"/>
      <c r="E483" s="743"/>
    </row>
    <row r="484" spans="1:5" ht="15">
      <c r="A484" s="744"/>
      <c r="B484" s="744"/>
      <c r="C484" s="744"/>
      <c r="D484" s="743"/>
      <c r="E484" s="743"/>
    </row>
    <row r="485" spans="1:5" ht="15">
      <c r="A485" s="744"/>
      <c r="B485" s="744"/>
      <c r="C485" s="744"/>
      <c r="D485" s="743"/>
      <c r="E485" s="743"/>
    </row>
    <row r="486" spans="1:5" ht="15">
      <c r="A486" s="744"/>
      <c r="B486" s="744"/>
      <c r="C486" s="744"/>
      <c r="D486" s="743"/>
      <c r="E486" s="743"/>
    </row>
    <row r="487" spans="1:5" ht="15">
      <c r="A487" s="744"/>
      <c r="B487" s="744"/>
      <c r="C487" s="744"/>
      <c r="D487" s="743"/>
      <c r="E487" s="743"/>
    </row>
    <row r="488" spans="1:5" ht="15">
      <c r="A488" s="744"/>
      <c r="B488" s="744"/>
      <c r="C488" s="744"/>
      <c r="D488" s="743"/>
      <c r="E488" s="743"/>
    </row>
    <row r="489" spans="1:5" ht="15">
      <c r="A489" s="744"/>
      <c r="B489" s="744"/>
      <c r="C489" s="744"/>
      <c r="D489" s="743"/>
      <c r="E489" s="743"/>
    </row>
    <row r="490" spans="1:5" ht="15">
      <c r="A490" s="744"/>
      <c r="B490" s="744"/>
      <c r="C490" s="744"/>
      <c r="D490" s="743"/>
      <c r="E490" s="743"/>
    </row>
    <row r="491" spans="1:5" ht="15">
      <c r="A491" s="744"/>
      <c r="B491" s="744"/>
      <c r="C491" s="744"/>
      <c r="D491" s="743"/>
      <c r="E491" s="743"/>
    </row>
    <row r="492" spans="1:5" ht="15">
      <c r="A492" s="744"/>
      <c r="B492" s="744"/>
      <c r="C492" s="744"/>
      <c r="D492" s="743"/>
      <c r="E492" s="743"/>
    </row>
    <row r="493" spans="1:5" ht="15">
      <c r="A493" s="744"/>
      <c r="B493" s="744"/>
      <c r="C493" s="744"/>
      <c r="D493" s="743"/>
      <c r="E493" s="743"/>
    </row>
    <row r="494" spans="1:5" ht="15">
      <c r="A494" s="744"/>
      <c r="B494" s="744"/>
      <c r="C494" s="744"/>
      <c r="D494" s="743"/>
      <c r="E494" s="743"/>
    </row>
    <row r="495" spans="1:5" ht="15">
      <c r="A495" s="744"/>
      <c r="B495" s="744"/>
      <c r="C495" s="744"/>
      <c r="D495" s="743"/>
      <c r="E495" s="743"/>
    </row>
    <row r="496" spans="1:5" ht="15">
      <c r="A496" s="744"/>
      <c r="B496" s="744"/>
      <c r="C496" s="744"/>
      <c r="D496" s="743"/>
      <c r="E496" s="743"/>
    </row>
    <row r="497" spans="1:5" ht="15">
      <c r="A497" s="744"/>
      <c r="B497" s="744"/>
      <c r="C497" s="744"/>
      <c r="D497" s="743"/>
      <c r="E497" s="743"/>
    </row>
    <row r="498" spans="1:5" ht="15">
      <c r="A498" s="744"/>
      <c r="B498" s="744"/>
      <c r="C498" s="744"/>
      <c r="D498" s="743"/>
      <c r="E498" s="743"/>
    </row>
    <row r="499" spans="1:5" ht="15">
      <c r="A499" s="744"/>
      <c r="B499" s="744"/>
      <c r="C499" s="744"/>
      <c r="D499" s="743"/>
      <c r="E499" s="743"/>
    </row>
    <row r="500" spans="1:5" ht="15">
      <c r="A500" s="744"/>
      <c r="B500" s="744"/>
      <c r="C500" s="744"/>
      <c r="D500" s="743"/>
      <c r="E500" s="743"/>
    </row>
    <row r="501" spans="1:5" ht="15">
      <c r="A501" s="744"/>
      <c r="B501" s="744"/>
      <c r="C501" s="744"/>
      <c r="D501" s="743"/>
      <c r="E501" s="743"/>
    </row>
    <row r="502" spans="1:5" ht="15">
      <c r="A502" s="744"/>
      <c r="B502" s="744"/>
      <c r="C502" s="744"/>
      <c r="D502" s="743"/>
      <c r="E502" s="743"/>
    </row>
    <row r="503" spans="1:5" ht="15">
      <c r="A503" s="744"/>
      <c r="B503" s="744"/>
      <c r="C503" s="744"/>
      <c r="D503" s="743"/>
      <c r="E503" s="743"/>
    </row>
    <row r="504" spans="1:5" ht="15">
      <c r="A504" s="744"/>
      <c r="B504" s="744"/>
      <c r="C504" s="744"/>
      <c r="D504" s="743"/>
      <c r="E504" s="743"/>
    </row>
    <row r="505" spans="1:5" ht="15">
      <c r="A505" s="744"/>
      <c r="B505" s="744"/>
      <c r="C505" s="744"/>
      <c r="D505" s="743"/>
      <c r="E505" s="743"/>
    </row>
    <row r="506" spans="1:5" ht="15">
      <c r="A506" s="744"/>
      <c r="B506" s="744"/>
      <c r="C506" s="744"/>
      <c r="D506" s="743"/>
      <c r="E506" s="743"/>
    </row>
    <row r="507" spans="1:5" ht="15">
      <c r="A507" s="744"/>
      <c r="B507" s="744"/>
      <c r="C507" s="744"/>
      <c r="D507" s="743"/>
      <c r="E507" s="743"/>
    </row>
    <row r="508" spans="1:5" ht="15">
      <c r="A508" s="744"/>
      <c r="B508" s="744"/>
      <c r="C508" s="744"/>
      <c r="D508" s="743"/>
      <c r="E508" s="743"/>
    </row>
    <row r="509" spans="1:5" ht="15">
      <c r="A509" s="744"/>
      <c r="B509" s="744"/>
      <c r="C509" s="744"/>
      <c r="D509" s="743"/>
      <c r="E509" s="743"/>
    </row>
    <row r="510" spans="1:5" ht="15">
      <c r="A510" s="744"/>
      <c r="B510" s="744"/>
      <c r="C510" s="744"/>
      <c r="D510" s="743"/>
      <c r="E510" s="743"/>
    </row>
    <row r="511" spans="1:5" ht="15">
      <c r="A511" s="744"/>
      <c r="B511" s="744"/>
      <c r="C511" s="744"/>
      <c r="D511" s="743"/>
      <c r="E511" s="743"/>
    </row>
    <row r="512" spans="1:5" ht="15">
      <c r="A512" s="744"/>
      <c r="B512" s="744"/>
      <c r="C512" s="744"/>
      <c r="D512" s="743"/>
      <c r="E512" s="743"/>
    </row>
    <row r="513" spans="1:5" ht="15">
      <c r="A513" s="744"/>
      <c r="B513" s="744"/>
      <c r="C513" s="744"/>
      <c r="D513" s="743"/>
      <c r="E513" s="743"/>
    </row>
  </sheetData>
  <sheetProtection/>
  <mergeCells count="441">
    <mergeCell ref="A27:E27"/>
    <mergeCell ref="A26:E26"/>
    <mergeCell ref="A28:E28"/>
    <mergeCell ref="B335:D335"/>
    <mergeCell ref="B330:E330"/>
    <mergeCell ref="B307:E307"/>
    <mergeCell ref="A319:E319"/>
    <mergeCell ref="A309:E309"/>
    <mergeCell ref="B313:E313"/>
    <mergeCell ref="B314:E314"/>
    <mergeCell ref="B315:E315"/>
    <mergeCell ref="B316:E316"/>
    <mergeCell ref="B333:D333"/>
    <mergeCell ref="B388:E388"/>
    <mergeCell ref="A359:E359"/>
    <mergeCell ref="A358:E358"/>
    <mergeCell ref="B360:E360"/>
    <mergeCell ref="A361:E361"/>
    <mergeCell ref="B370:E370"/>
    <mergeCell ref="A377:E377"/>
    <mergeCell ref="B389:E389"/>
    <mergeCell ref="B364:E364"/>
    <mergeCell ref="B383:E383"/>
    <mergeCell ref="B378:E378"/>
    <mergeCell ref="B365:E365"/>
    <mergeCell ref="B366:E366"/>
    <mergeCell ref="B381:E381"/>
    <mergeCell ref="B385:E385"/>
    <mergeCell ref="B386:E386"/>
    <mergeCell ref="B384:E384"/>
    <mergeCell ref="B237:D237"/>
    <mergeCell ref="B236:D236"/>
    <mergeCell ref="B235:D235"/>
    <mergeCell ref="B227:D227"/>
    <mergeCell ref="B228:D228"/>
    <mergeCell ref="B229:D229"/>
    <mergeCell ref="B230:D230"/>
    <mergeCell ref="B67:E67"/>
    <mergeCell ref="B68:E68"/>
    <mergeCell ref="B69:E69"/>
    <mergeCell ref="B71:E71"/>
    <mergeCell ref="A70:E70"/>
    <mergeCell ref="A31:E31"/>
    <mergeCell ref="A32:E32"/>
    <mergeCell ref="A41:E41"/>
    <mergeCell ref="A57:E57"/>
    <mergeCell ref="B53:E53"/>
    <mergeCell ref="B54:E54"/>
    <mergeCell ref="B55:E55"/>
    <mergeCell ref="B56:E56"/>
    <mergeCell ref="B49:E49"/>
    <mergeCell ref="B50:E50"/>
    <mergeCell ref="D8:E9"/>
    <mergeCell ref="B6:C9"/>
    <mergeCell ref="A10:E10"/>
    <mergeCell ref="A11:E11"/>
    <mergeCell ref="B317:E317"/>
    <mergeCell ref="B231:D231"/>
    <mergeCell ref="B232:D232"/>
    <mergeCell ref="B233:D233"/>
    <mergeCell ref="B234:D234"/>
    <mergeCell ref="B242:E242"/>
    <mergeCell ref="B243:E243"/>
    <mergeCell ref="B250:E250"/>
    <mergeCell ref="A295:B295"/>
    <mergeCell ref="A241:E241"/>
    <mergeCell ref="B224:D224"/>
    <mergeCell ref="B225:D225"/>
    <mergeCell ref="B226:D226"/>
    <mergeCell ref="B223:D223"/>
    <mergeCell ref="B216:E216"/>
    <mergeCell ref="A217:E217"/>
    <mergeCell ref="B218:E218"/>
    <mergeCell ref="A219:E219"/>
    <mergeCell ref="B209:E209"/>
    <mergeCell ref="B210:E210"/>
    <mergeCell ref="B211:E211"/>
    <mergeCell ref="B212:E212"/>
    <mergeCell ref="B156:E156"/>
    <mergeCell ref="B157:E157"/>
    <mergeCell ref="B158:D158"/>
    <mergeCell ref="A155:E155"/>
    <mergeCell ref="A158:A162"/>
    <mergeCell ref="B159:D159"/>
    <mergeCell ref="B160:D160"/>
    <mergeCell ref="B161:D161"/>
    <mergeCell ref="B162:D162"/>
    <mergeCell ref="B150:E150"/>
    <mergeCell ref="B151:D151"/>
    <mergeCell ref="B152:D152"/>
    <mergeCell ref="B153:E153"/>
    <mergeCell ref="B147:D147"/>
    <mergeCell ref="B148:D148"/>
    <mergeCell ref="B145:E145"/>
    <mergeCell ref="B149:E149"/>
    <mergeCell ref="A143:A144"/>
    <mergeCell ref="A137:A140"/>
    <mergeCell ref="B144:D144"/>
    <mergeCell ref="B146:D146"/>
    <mergeCell ref="A132:A134"/>
    <mergeCell ref="A135:A136"/>
    <mergeCell ref="B143:D143"/>
    <mergeCell ref="B136:D136"/>
    <mergeCell ref="B137:D137"/>
    <mergeCell ref="B138:D138"/>
    <mergeCell ref="A142:E142"/>
    <mergeCell ref="B139:D139"/>
    <mergeCell ref="B140:D140"/>
    <mergeCell ref="B141:E141"/>
    <mergeCell ref="B120:D120"/>
    <mergeCell ref="B135:D135"/>
    <mergeCell ref="B131:D131"/>
    <mergeCell ref="B132:D132"/>
    <mergeCell ref="B133:D133"/>
    <mergeCell ref="B134:D134"/>
    <mergeCell ref="B128:D128"/>
    <mergeCell ref="B119:E119"/>
    <mergeCell ref="B129:D129"/>
    <mergeCell ref="B130:D130"/>
    <mergeCell ref="B123:D123"/>
    <mergeCell ref="B125:D125"/>
    <mergeCell ref="B124:D124"/>
    <mergeCell ref="B126:E126"/>
    <mergeCell ref="A127:E127"/>
    <mergeCell ref="A128:A131"/>
    <mergeCell ref="A120:A125"/>
    <mergeCell ref="B247:E247"/>
    <mergeCell ref="A196:E196"/>
    <mergeCell ref="B239:E239"/>
    <mergeCell ref="B109:E109"/>
    <mergeCell ref="B113:D113"/>
    <mergeCell ref="B114:D114"/>
    <mergeCell ref="B115:D115"/>
    <mergeCell ref="B112:E112"/>
    <mergeCell ref="B121:D121"/>
    <mergeCell ref="B122:D122"/>
    <mergeCell ref="A298:B298"/>
    <mergeCell ref="A299:B299"/>
    <mergeCell ref="B265:E265"/>
    <mergeCell ref="A254:B254"/>
    <mergeCell ref="A264:B264"/>
    <mergeCell ref="A260:B260"/>
    <mergeCell ref="A261:B261"/>
    <mergeCell ref="A262:B262"/>
    <mergeCell ref="A263:B263"/>
    <mergeCell ref="A255:B255"/>
    <mergeCell ref="B249:E249"/>
    <mergeCell ref="B251:E251"/>
    <mergeCell ref="A296:B296"/>
    <mergeCell ref="A256:B256"/>
    <mergeCell ref="A257:B257"/>
    <mergeCell ref="A258:B258"/>
    <mergeCell ref="A267:B267"/>
    <mergeCell ref="A277:B277"/>
    <mergeCell ref="A289:B289"/>
    <mergeCell ref="A253:B253"/>
    <mergeCell ref="B84:E84"/>
    <mergeCell ref="B85:E85"/>
    <mergeCell ref="B87:E87"/>
    <mergeCell ref="B248:E248"/>
    <mergeCell ref="B116:D116"/>
    <mergeCell ref="A111:E111"/>
    <mergeCell ref="A110:E110"/>
    <mergeCell ref="B244:E244"/>
    <mergeCell ref="B245:E245"/>
    <mergeCell ref="B246:E246"/>
    <mergeCell ref="B104:E104"/>
    <mergeCell ref="B100:E100"/>
    <mergeCell ref="B101:E101"/>
    <mergeCell ref="A103:E103"/>
    <mergeCell ref="B36:E36"/>
    <mergeCell ref="B63:E63"/>
    <mergeCell ref="B44:E44"/>
    <mergeCell ref="B51:E51"/>
    <mergeCell ref="B52:E52"/>
    <mergeCell ref="B45:E45"/>
    <mergeCell ref="B46:E46"/>
    <mergeCell ref="B47:E47"/>
    <mergeCell ref="B40:E40"/>
    <mergeCell ref="B42:E42"/>
    <mergeCell ref="B13:E13"/>
    <mergeCell ref="B14:E14"/>
    <mergeCell ref="B15:E15"/>
    <mergeCell ref="B62:E62"/>
    <mergeCell ref="B37:E37"/>
    <mergeCell ref="B38:E38"/>
    <mergeCell ref="B39:E39"/>
    <mergeCell ref="B18:E18"/>
    <mergeCell ref="B48:E48"/>
    <mergeCell ref="B58:E58"/>
    <mergeCell ref="B43:E43"/>
    <mergeCell ref="F93:F94"/>
    <mergeCell ref="B94:D94"/>
    <mergeCell ref="B65:E65"/>
    <mergeCell ref="B66:E66"/>
    <mergeCell ref="A64:E64"/>
    <mergeCell ref="B59:E59"/>
    <mergeCell ref="B60:E60"/>
    <mergeCell ref="B61:E61"/>
    <mergeCell ref="A79:E79"/>
    <mergeCell ref="B95:E95"/>
    <mergeCell ref="B96:E96"/>
    <mergeCell ref="B93:D93"/>
    <mergeCell ref="A6:A9"/>
    <mergeCell ref="B20:E20"/>
    <mergeCell ref="B16:E16"/>
    <mergeCell ref="B17:E17"/>
    <mergeCell ref="B19:E19"/>
    <mergeCell ref="B12:E12"/>
    <mergeCell ref="B22:E22"/>
    <mergeCell ref="B97:E97"/>
    <mergeCell ref="B33:E33"/>
    <mergeCell ref="B34:E34"/>
    <mergeCell ref="B35:E35"/>
    <mergeCell ref="B73:E73"/>
    <mergeCell ref="B75:E75"/>
    <mergeCell ref="B76:E76"/>
    <mergeCell ref="A74:E74"/>
    <mergeCell ref="A92:E92"/>
    <mergeCell ref="B90:E90"/>
    <mergeCell ref="A2:F2"/>
    <mergeCell ref="B170:D170"/>
    <mergeCell ref="B171:D171"/>
    <mergeCell ref="D5:F5"/>
    <mergeCell ref="A3:F3"/>
    <mergeCell ref="A146:A148"/>
    <mergeCell ref="A93:A94"/>
    <mergeCell ref="D6:F7"/>
    <mergeCell ref="F8:F9"/>
    <mergeCell ref="B21:E21"/>
    <mergeCell ref="A113:A118"/>
    <mergeCell ref="B98:E98"/>
    <mergeCell ref="B99:E99"/>
    <mergeCell ref="B102:E102"/>
    <mergeCell ref="B105:E105"/>
    <mergeCell ref="B106:E106"/>
    <mergeCell ref="B107:E107"/>
    <mergeCell ref="B108:E108"/>
    <mergeCell ref="B117:D117"/>
    <mergeCell ref="B118:D118"/>
    <mergeCell ref="B177:D177"/>
    <mergeCell ref="A174:E174"/>
    <mergeCell ref="B187:D187"/>
    <mergeCell ref="B195:E195"/>
    <mergeCell ref="B184:D184"/>
    <mergeCell ref="B176:D176"/>
    <mergeCell ref="B175:D175"/>
    <mergeCell ref="A175:A184"/>
    <mergeCell ref="A185:A193"/>
    <mergeCell ref="B185:D185"/>
    <mergeCell ref="A259:B259"/>
    <mergeCell ref="A278:B278"/>
    <mergeCell ref="A252:F252"/>
    <mergeCell ref="A266:F266"/>
    <mergeCell ref="F168:F173"/>
    <mergeCell ref="F175:F184"/>
    <mergeCell ref="F151:F152"/>
    <mergeCell ref="F163:F164"/>
    <mergeCell ref="B166:E166"/>
    <mergeCell ref="B167:E167"/>
    <mergeCell ref="F113:F118"/>
    <mergeCell ref="F120:F125"/>
    <mergeCell ref="F128:F131"/>
    <mergeCell ref="F143:F144"/>
    <mergeCell ref="F132:F134"/>
    <mergeCell ref="F135:F136"/>
    <mergeCell ref="F137:F140"/>
    <mergeCell ref="F146:F148"/>
    <mergeCell ref="F220:F223"/>
    <mergeCell ref="F224:F229"/>
    <mergeCell ref="F230:F238"/>
    <mergeCell ref="A224:A229"/>
    <mergeCell ref="B238:D238"/>
    <mergeCell ref="B220:D220"/>
    <mergeCell ref="B221:D221"/>
    <mergeCell ref="B222:D222"/>
    <mergeCell ref="A230:A238"/>
    <mergeCell ref="A220:A223"/>
    <mergeCell ref="B23:E23"/>
    <mergeCell ref="B24:E24"/>
    <mergeCell ref="B203:E203"/>
    <mergeCell ref="B188:D188"/>
    <mergeCell ref="B189:D189"/>
    <mergeCell ref="B190:D190"/>
    <mergeCell ref="B197:E197"/>
    <mergeCell ref="B72:E72"/>
    <mergeCell ref="B178:D178"/>
    <mergeCell ref="B202:E202"/>
    <mergeCell ref="B25:E25"/>
    <mergeCell ref="B29:E30"/>
    <mergeCell ref="B205:E205"/>
    <mergeCell ref="B204:E204"/>
    <mergeCell ref="B191:D191"/>
    <mergeCell ref="B192:D192"/>
    <mergeCell ref="B193:D193"/>
    <mergeCell ref="B168:D168"/>
    <mergeCell ref="B169:D169"/>
    <mergeCell ref="B163:D163"/>
    <mergeCell ref="B180:D180"/>
    <mergeCell ref="B183:D183"/>
    <mergeCell ref="A151:A152"/>
    <mergeCell ref="A163:A164"/>
    <mergeCell ref="B154:E154"/>
    <mergeCell ref="A168:A173"/>
    <mergeCell ref="B164:D164"/>
    <mergeCell ref="B165:E165"/>
    <mergeCell ref="B172:D172"/>
    <mergeCell ref="B173:D173"/>
    <mergeCell ref="B374:E374"/>
    <mergeCell ref="B375:E375"/>
    <mergeCell ref="B376:E376"/>
    <mergeCell ref="B186:D186"/>
    <mergeCell ref="B214:E214"/>
    <mergeCell ref="B206:E206"/>
    <mergeCell ref="B213:E213"/>
    <mergeCell ref="B240:E240"/>
    <mergeCell ref="A271:B271"/>
    <mergeCell ref="A272:B272"/>
    <mergeCell ref="B382:E382"/>
    <mergeCell ref="B387:E387"/>
    <mergeCell ref="B379:E379"/>
    <mergeCell ref="B380:E380"/>
    <mergeCell ref="A399:E399"/>
    <mergeCell ref="A398:E398"/>
    <mergeCell ref="B395:E395"/>
    <mergeCell ref="B396:E396"/>
    <mergeCell ref="B397:E397"/>
    <mergeCell ref="B390:E390"/>
    <mergeCell ref="B391:E391"/>
    <mergeCell ref="B393:E393"/>
    <mergeCell ref="B394:E394"/>
    <mergeCell ref="B392:E392"/>
    <mergeCell ref="B362:E362"/>
    <mergeCell ref="B363:E363"/>
    <mergeCell ref="B369:E369"/>
    <mergeCell ref="A268:B268"/>
    <mergeCell ref="A273:B273"/>
    <mergeCell ref="A274:B274"/>
    <mergeCell ref="A275:B275"/>
    <mergeCell ref="A276:B276"/>
    <mergeCell ref="A269:B269"/>
    <mergeCell ref="A270:B270"/>
    <mergeCell ref="B215:E215"/>
    <mergeCell ref="F158:F162"/>
    <mergeCell ref="B208:E208"/>
    <mergeCell ref="B207:E207"/>
    <mergeCell ref="B200:E200"/>
    <mergeCell ref="B201:E201"/>
    <mergeCell ref="B194:E194"/>
    <mergeCell ref="F185:F193"/>
    <mergeCell ref="B198:E198"/>
    <mergeCell ref="B199:E199"/>
    <mergeCell ref="B280:E280"/>
    <mergeCell ref="B282:E282"/>
    <mergeCell ref="B283:E283"/>
    <mergeCell ref="A290:B290"/>
    <mergeCell ref="B284:E284"/>
    <mergeCell ref="B287:E287"/>
    <mergeCell ref="B281:E281"/>
    <mergeCell ref="A338:A356"/>
    <mergeCell ref="B337:D337"/>
    <mergeCell ref="B336:D336"/>
    <mergeCell ref="B323:E323"/>
    <mergeCell ref="B325:E325"/>
    <mergeCell ref="B326:E326"/>
    <mergeCell ref="B327:E327"/>
    <mergeCell ref="A331:E331"/>
    <mergeCell ref="B347:D347"/>
    <mergeCell ref="B348:D348"/>
    <mergeCell ref="B328:E328"/>
    <mergeCell ref="B321:E321"/>
    <mergeCell ref="B312:E312"/>
    <mergeCell ref="A302:B302"/>
    <mergeCell ref="A304:B304"/>
    <mergeCell ref="B308:E308"/>
    <mergeCell ref="B318:E318"/>
    <mergeCell ref="B320:E320"/>
    <mergeCell ref="B306:E306"/>
    <mergeCell ref="A303:B303"/>
    <mergeCell ref="B324:E324"/>
    <mergeCell ref="A288:F288"/>
    <mergeCell ref="B341:D341"/>
    <mergeCell ref="B322:E322"/>
    <mergeCell ref="F333:F356"/>
    <mergeCell ref="B353:D353"/>
    <mergeCell ref="B354:D354"/>
    <mergeCell ref="B355:D355"/>
    <mergeCell ref="B356:D356"/>
    <mergeCell ref="A332:A337"/>
    <mergeCell ref="A291:B291"/>
    <mergeCell ref="A305:B305"/>
    <mergeCell ref="B310:E310"/>
    <mergeCell ref="B311:E311"/>
    <mergeCell ref="A300:B300"/>
    <mergeCell ref="A301:B301"/>
    <mergeCell ref="A297:B297"/>
    <mergeCell ref="A292:B292"/>
    <mergeCell ref="A293:B293"/>
    <mergeCell ref="A294:B294"/>
    <mergeCell ref="B334:D334"/>
    <mergeCell ref="B352:D352"/>
    <mergeCell ref="B279:E279"/>
    <mergeCell ref="B338:D338"/>
    <mergeCell ref="B285:E285"/>
    <mergeCell ref="B286:E286"/>
    <mergeCell ref="B332:D332"/>
    <mergeCell ref="E332:F332"/>
    <mergeCell ref="B349:D349"/>
    <mergeCell ref="B329:E329"/>
    <mergeCell ref="B350:D350"/>
    <mergeCell ref="B345:D345"/>
    <mergeCell ref="B346:D346"/>
    <mergeCell ref="B342:D342"/>
    <mergeCell ref="B343:D343"/>
    <mergeCell ref="B91:E91"/>
    <mergeCell ref="B77:E77"/>
    <mergeCell ref="B78:E78"/>
    <mergeCell ref="B80:E80"/>
    <mergeCell ref="B81:E81"/>
    <mergeCell ref="A89:E89"/>
    <mergeCell ref="A86:E86"/>
    <mergeCell ref="B88:E88"/>
    <mergeCell ref="B82:E82"/>
    <mergeCell ref="B83:E83"/>
    <mergeCell ref="A367:A368"/>
    <mergeCell ref="B372:D372"/>
    <mergeCell ref="B373:D373"/>
    <mergeCell ref="B367:D367"/>
    <mergeCell ref="B368:D368"/>
    <mergeCell ref="B371:E371"/>
    <mergeCell ref="A372:A373"/>
    <mergeCell ref="B179:D179"/>
    <mergeCell ref="B181:D181"/>
    <mergeCell ref="B182:D182"/>
    <mergeCell ref="F372:F373"/>
    <mergeCell ref="F367:F368"/>
    <mergeCell ref="B357:E357"/>
    <mergeCell ref="B339:D339"/>
    <mergeCell ref="B340:D340"/>
    <mergeCell ref="B351:D351"/>
    <mergeCell ref="B344:D344"/>
  </mergeCells>
  <printOptions/>
  <pageMargins left="0.69" right="0.25" top="0.7" bottom="0.78" header="0.5" footer="0.5"/>
  <pageSetup horizontalDpi="300" verticalDpi="300" orientation="portrait" paperSize="9" scale="74" r:id="rId1"/>
  <rowBreaks count="5" manualBreakCount="5">
    <brk id="134" max="5" man="1"/>
    <brk id="223" max="5" man="1"/>
    <brk id="251" max="5" man="1"/>
    <brk id="330" max="5" man="1"/>
    <brk id="363" max="5" man="1"/>
  </rowBreaks>
</worksheet>
</file>

<file path=xl/worksheets/sheet13.xml><?xml version="1.0" encoding="utf-8"?>
<worksheet xmlns="http://schemas.openxmlformats.org/spreadsheetml/2006/main" xmlns:r="http://schemas.openxmlformats.org/officeDocument/2006/relationships">
  <sheetPr>
    <tabColor indexed="43"/>
  </sheetPr>
  <dimension ref="A1:N32"/>
  <sheetViews>
    <sheetView workbookViewId="0" topLeftCell="A1">
      <selection activeCell="B62" sqref="B62"/>
    </sheetView>
  </sheetViews>
  <sheetFormatPr defaultColWidth="9.140625" defaultRowHeight="15" customHeight="1"/>
  <cols>
    <col min="1" max="1" width="6.7109375" style="945" customWidth="1"/>
    <col min="2" max="2" width="45.140625" style="947" customWidth="1"/>
    <col min="3" max="3" width="11.7109375" style="945" customWidth="1"/>
    <col min="4" max="4" width="12.00390625" style="945" customWidth="1"/>
    <col min="5" max="13" width="14.140625" style="945" customWidth="1"/>
    <col min="14" max="14" width="20.00390625" style="960" customWidth="1"/>
    <col min="15" max="16384" width="10.28125" style="945" customWidth="1"/>
  </cols>
  <sheetData>
    <row r="1" spans="2:14" ht="15" customHeight="1">
      <c r="B1" s="943"/>
      <c r="C1" s="943"/>
      <c r="D1" s="943"/>
      <c r="E1" s="943"/>
      <c r="F1" s="943"/>
      <c r="G1" s="943"/>
      <c r="H1" s="943"/>
      <c r="I1" s="943"/>
      <c r="J1" s="943"/>
      <c r="K1" s="943"/>
      <c r="L1" s="943"/>
      <c r="M1" s="943"/>
      <c r="N1" s="944" t="s">
        <v>636</v>
      </c>
    </row>
    <row r="2" spans="1:14" ht="15" customHeight="1">
      <c r="A2" s="1829" t="s">
        <v>1454</v>
      </c>
      <c r="B2" s="1829"/>
      <c r="C2" s="1829"/>
      <c r="D2" s="1829"/>
      <c r="E2" s="1829"/>
      <c r="F2" s="1829"/>
      <c r="G2" s="1829"/>
      <c r="H2" s="1829"/>
      <c r="I2" s="1829"/>
      <c r="J2" s="1829"/>
      <c r="K2" s="1829"/>
      <c r="L2" s="1829"/>
      <c r="M2" s="1829"/>
      <c r="N2" s="1829"/>
    </row>
    <row r="3" spans="2:14" ht="15" customHeight="1">
      <c r="B3" s="946"/>
      <c r="C3" s="946"/>
      <c r="D3" s="946"/>
      <c r="E3" s="946"/>
      <c r="F3" s="946"/>
      <c r="G3" s="946"/>
      <c r="H3" s="946"/>
      <c r="I3" s="946"/>
      <c r="J3" s="946"/>
      <c r="K3" s="946"/>
      <c r="L3" s="946"/>
      <c r="M3" s="946"/>
      <c r="N3" s="946"/>
    </row>
    <row r="4" spans="2:14" ht="15" customHeight="1">
      <c r="B4" s="946"/>
      <c r="C4" s="946"/>
      <c r="D4" s="946"/>
      <c r="E4" s="946"/>
      <c r="F4" s="946"/>
      <c r="G4" s="946"/>
      <c r="H4" s="946"/>
      <c r="I4" s="946"/>
      <c r="J4" s="946"/>
      <c r="K4" s="946"/>
      <c r="L4" s="946"/>
      <c r="M4" s="946"/>
      <c r="N4" s="946"/>
    </row>
    <row r="5" spans="2:14" ht="15" customHeight="1">
      <c r="B5" s="946"/>
      <c r="C5" s="946"/>
      <c r="D5" s="946"/>
      <c r="E5" s="946"/>
      <c r="F5" s="946"/>
      <c r="G5" s="946"/>
      <c r="H5" s="946"/>
      <c r="I5" s="946"/>
      <c r="J5" s="946"/>
      <c r="K5" s="946"/>
      <c r="L5" s="946"/>
      <c r="M5" s="946"/>
      <c r="N5" s="946"/>
    </row>
    <row r="6" spans="2:14" ht="15" customHeight="1">
      <c r="B6" s="1815"/>
      <c r="C6" s="1815"/>
      <c r="D6" s="1815"/>
      <c r="E6" s="1815"/>
      <c r="F6" s="1815"/>
      <c r="G6" s="1815"/>
      <c r="H6" s="1815"/>
      <c r="I6" s="1815"/>
      <c r="J6" s="1815"/>
      <c r="K6" s="1815"/>
      <c r="L6" s="1815"/>
      <c r="M6" s="1815"/>
      <c r="N6" s="1815"/>
    </row>
    <row r="7" spans="7:14" ht="15" customHeight="1">
      <c r="G7" s="948"/>
      <c r="I7" s="1115"/>
      <c r="J7" s="1115"/>
      <c r="K7" s="1115"/>
      <c r="L7" s="1115"/>
      <c r="M7" s="1115"/>
      <c r="N7" s="1116" t="s">
        <v>44</v>
      </c>
    </row>
    <row r="8" spans="1:14" s="943" customFormat="1" ht="19.5" customHeight="1">
      <c r="A8" s="1826" t="s">
        <v>656</v>
      </c>
      <c r="B8" s="1816" t="s">
        <v>1481</v>
      </c>
      <c r="C8" s="1812" t="s">
        <v>34</v>
      </c>
      <c r="D8" s="1819" t="s">
        <v>35</v>
      </c>
      <c r="E8" s="1812" t="s">
        <v>36</v>
      </c>
      <c r="F8" s="1812" t="s">
        <v>992</v>
      </c>
      <c r="G8" s="1812" t="s">
        <v>38</v>
      </c>
      <c r="H8" s="1835" t="s">
        <v>993</v>
      </c>
      <c r="I8" s="1835"/>
      <c r="J8" s="1822" t="s">
        <v>38</v>
      </c>
      <c r="K8" s="1823"/>
      <c r="L8" s="1823"/>
      <c r="M8" s="1816"/>
      <c r="N8" s="1836" t="s">
        <v>639</v>
      </c>
    </row>
    <row r="9" spans="1:14" s="943" customFormat="1" ht="15" customHeight="1">
      <c r="A9" s="1827"/>
      <c r="B9" s="1817"/>
      <c r="C9" s="1813"/>
      <c r="D9" s="1820"/>
      <c r="E9" s="1813"/>
      <c r="F9" s="1813"/>
      <c r="G9" s="1813"/>
      <c r="H9" s="1839" t="s">
        <v>39</v>
      </c>
      <c r="I9" s="1841" t="s">
        <v>40</v>
      </c>
      <c r="J9" s="1824" t="s">
        <v>994</v>
      </c>
      <c r="K9" s="1825"/>
      <c r="L9" s="1824" t="s">
        <v>1345</v>
      </c>
      <c r="M9" s="1825"/>
      <c r="N9" s="1837"/>
    </row>
    <row r="10" spans="1:14" s="943" customFormat="1" ht="25.5" customHeight="1">
      <c r="A10" s="1828"/>
      <c r="B10" s="1818"/>
      <c r="C10" s="1814"/>
      <c r="D10" s="1821"/>
      <c r="E10" s="1814"/>
      <c r="F10" s="1814"/>
      <c r="G10" s="1814"/>
      <c r="H10" s="1840"/>
      <c r="I10" s="1842"/>
      <c r="J10" s="949" t="s">
        <v>39</v>
      </c>
      <c r="K10" s="950" t="s">
        <v>40</v>
      </c>
      <c r="L10" s="949" t="s">
        <v>39</v>
      </c>
      <c r="M10" s="950" t="s">
        <v>40</v>
      </c>
      <c r="N10" s="1838"/>
    </row>
    <row r="11" spans="1:14" ht="24" customHeight="1">
      <c r="A11" s="1832" t="s">
        <v>242</v>
      </c>
      <c r="B11" s="1833"/>
      <c r="C11" s="1833"/>
      <c r="D11" s="1833"/>
      <c r="E11" s="1833"/>
      <c r="F11" s="1833"/>
      <c r="G11" s="1833"/>
      <c r="H11" s="1833"/>
      <c r="I11" s="1833"/>
      <c r="J11" s="1833"/>
      <c r="K11" s="1833"/>
      <c r="L11" s="1833"/>
      <c r="M11" s="1833"/>
      <c r="N11" s="1834"/>
    </row>
    <row r="12" spans="1:14" ht="30" customHeight="1">
      <c r="A12" s="1021" t="s">
        <v>401</v>
      </c>
      <c r="B12" s="1107" t="s">
        <v>1402</v>
      </c>
      <c r="C12" s="951" t="s">
        <v>258</v>
      </c>
      <c r="D12" s="951" t="s">
        <v>686</v>
      </c>
      <c r="E12" s="952">
        <f aca="true" t="shared" si="0" ref="E12:E20">F12+G12</f>
        <v>43704</v>
      </c>
      <c r="F12" s="952">
        <v>22000</v>
      </c>
      <c r="G12" s="952">
        <v>21704</v>
      </c>
      <c r="H12" s="952">
        <v>0</v>
      </c>
      <c r="I12" s="952">
        <v>22000</v>
      </c>
      <c r="J12" s="952"/>
      <c r="K12" s="952">
        <v>21704</v>
      </c>
      <c r="L12" s="952"/>
      <c r="M12" s="953"/>
      <c r="N12" s="954" t="s">
        <v>995</v>
      </c>
    </row>
    <row r="13" spans="1:14" ht="42" customHeight="1">
      <c r="A13" s="1021" t="s">
        <v>402</v>
      </c>
      <c r="B13" s="1107" t="s">
        <v>638</v>
      </c>
      <c r="C13" s="951" t="s">
        <v>233</v>
      </c>
      <c r="D13" s="951" t="s">
        <v>687</v>
      </c>
      <c r="E13" s="952">
        <f>1875656-9787</f>
        <v>1865869</v>
      </c>
      <c r="F13" s="952">
        <v>324000</v>
      </c>
      <c r="G13" s="952">
        <v>1541869</v>
      </c>
      <c r="H13" s="952">
        <v>300000</v>
      </c>
      <c r="I13" s="952">
        <v>24000</v>
      </c>
      <c r="J13" s="952">
        <v>120000</v>
      </c>
      <c r="K13" s="952">
        <v>95000</v>
      </c>
      <c r="L13" s="952">
        <f>1732800-J13-H13</f>
        <v>1312800</v>
      </c>
      <c r="M13" s="953">
        <f>142856-9787-K13-I13</f>
        <v>14069</v>
      </c>
      <c r="N13" s="955" t="s">
        <v>653</v>
      </c>
    </row>
    <row r="14" spans="1:14" ht="32.25" customHeight="1">
      <c r="A14" s="1021" t="s">
        <v>403</v>
      </c>
      <c r="B14" s="1108" t="s">
        <v>1410</v>
      </c>
      <c r="C14" s="951" t="s">
        <v>258</v>
      </c>
      <c r="D14" s="951" t="s">
        <v>686</v>
      </c>
      <c r="E14" s="952">
        <f t="shared" si="0"/>
        <v>2027750</v>
      </c>
      <c r="F14" s="952">
        <v>600000</v>
      </c>
      <c r="G14" s="952">
        <f>2027750-F14</f>
        <v>1427750</v>
      </c>
      <c r="H14" s="952">
        <f>F14-I14</f>
        <v>420000</v>
      </c>
      <c r="I14" s="952">
        <f>F14*0.3</f>
        <v>180000</v>
      </c>
      <c r="J14" s="952">
        <f>G14-K14</f>
        <v>999425</v>
      </c>
      <c r="K14" s="952">
        <f>1427750*0.3</f>
        <v>428325</v>
      </c>
      <c r="L14" s="953"/>
      <c r="M14" s="953"/>
      <c r="N14" s="956" t="s">
        <v>997</v>
      </c>
    </row>
    <row r="15" spans="1:14" ht="25.5" customHeight="1">
      <c r="A15" s="1021" t="s">
        <v>404</v>
      </c>
      <c r="B15" s="1107" t="s">
        <v>1403</v>
      </c>
      <c r="C15" s="951" t="s">
        <v>258</v>
      </c>
      <c r="D15" s="951" t="s">
        <v>686</v>
      </c>
      <c r="E15" s="952">
        <f t="shared" si="0"/>
        <v>601550</v>
      </c>
      <c r="F15" s="952">
        <v>300000</v>
      </c>
      <c r="G15" s="952">
        <f>601550-F15</f>
        <v>301550</v>
      </c>
      <c r="H15" s="952">
        <f>F15-I15</f>
        <v>210000</v>
      </c>
      <c r="I15" s="952">
        <f>F15*0.3</f>
        <v>90000</v>
      </c>
      <c r="J15" s="952">
        <f>G15-K15</f>
        <v>211085</v>
      </c>
      <c r="K15" s="952">
        <f>G15*0.3</f>
        <v>90465</v>
      </c>
      <c r="L15" s="953"/>
      <c r="M15" s="953"/>
      <c r="N15" s="956" t="s">
        <v>998</v>
      </c>
    </row>
    <row r="16" spans="1:14" ht="25.5" customHeight="1">
      <c r="A16" s="1021" t="s">
        <v>405</v>
      </c>
      <c r="B16" s="1107" t="s">
        <v>1404</v>
      </c>
      <c r="C16" s="951" t="s">
        <v>258</v>
      </c>
      <c r="D16" s="951" t="s">
        <v>686</v>
      </c>
      <c r="E16" s="952">
        <f t="shared" si="0"/>
        <v>2017099</v>
      </c>
      <c r="F16" s="952">
        <v>90000</v>
      </c>
      <c r="G16" s="952">
        <f>2017099-F16</f>
        <v>1927099</v>
      </c>
      <c r="H16" s="952">
        <f>F16-I16</f>
        <v>63000</v>
      </c>
      <c r="I16" s="952">
        <f>F16*0.3</f>
        <v>27000</v>
      </c>
      <c r="J16" s="952">
        <f>G16-K16</f>
        <v>1348969.3</v>
      </c>
      <c r="K16" s="952">
        <f>G16*0.3</f>
        <v>578129.7</v>
      </c>
      <c r="L16" s="953"/>
      <c r="M16" s="953"/>
      <c r="N16" s="956" t="s">
        <v>996</v>
      </c>
    </row>
    <row r="17" spans="1:14" ht="25.5" customHeight="1">
      <c r="A17" s="1021" t="s">
        <v>406</v>
      </c>
      <c r="B17" s="1107" t="s">
        <v>999</v>
      </c>
      <c r="C17" s="951" t="s">
        <v>258</v>
      </c>
      <c r="D17" s="951" t="s">
        <v>687</v>
      </c>
      <c r="E17" s="952">
        <f t="shared" si="0"/>
        <v>600000</v>
      </c>
      <c r="F17" s="952">
        <v>80000</v>
      </c>
      <c r="G17" s="952">
        <v>520000</v>
      </c>
      <c r="H17" s="952">
        <v>56000</v>
      </c>
      <c r="I17" s="952">
        <v>24000</v>
      </c>
      <c r="J17" s="952">
        <v>140000</v>
      </c>
      <c r="K17" s="952">
        <v>60000</v>
      </c>
      <c r="L17" s="953">
        <v>224000</v>
      </c>
      <c r="M17" s="953">
        <v>96000</v>
      </c>
      <c r="N17" s="956" t="s">
        <v>996</v>
      </c>
    </row>
    <row r="18" spans="1:14" ht="25.5" customHeight="1">
      <c r="A18" s="1021" t="s">
        <v>407</v>
      </c>
      <c r="B18" s="1107" t="s">
        <v>1405</v>
      </c>
      <c r="C18" s="951" t="s">
        <v>258</v>
      </c>
      <c r="D18" s="951" t="s">
        <v>686</v>
      </c>
      <c r="E18" s="952">
        <f t="shared" si="0"/>
        <v>51393</v>
      </c>
      <c r="F18" s="952">
        <v>51393</v>
      </c>
      <c r="G18" s="952">
        <v>0</v>
      </c>
      <c r="H18" s="952">
        <v>0</v>
      </c>
      <c r="I18" s="952">
        <v>51393</v>
      </c>
      <c r="J18" s="952"/>
      <c r="K18" s="952"/>
      <c r="L18" s="953"/>
      <c r="M18" s="953"/>
      <c r="N18" s="956"/>
    </row>
    <row r="19" spans="1:14" ht="25.5" customHeight="1">
      <c r="A19" s="1021" t="s">
        <v>408</v>
      </c>
      <c r="B19" s="1107" t="s">
        <v>1406</v>
      </c>
      <c r="C19" s="951" t="s">
        <v>258</v>
      </c>
      <c r="D19" s="951" t="s">
        <v>686</v>
      </c>
      <c r="E19" s="952">
        <f t="shared" si="0"/>
        <v>336788</v>
      </c>
      <c r="F19" s="952">
        <v>36788</v>
      </c>
      <c r="G19" s="952">
        <v>300000</v>
      </c>
      <c r="H19" s="952">
        <v>34363</v>
      </c>
      <c r="I19" s="952">
        <v>2425</v>
      </c>
      <c r="J19" s="952">
        <v>267495</v>
      </c>
      <c r="K19" s="952">
        <f>30660+1845</f>
        <v>32505</v>
      </c>
      <c r="L19" s="953"/>
      <c r="M19" s="953"/>
      <c r="N19" s="956" t="s">
        <v>1000</v>
      </c>
    </row>
    <row r="20" spans="1:14" ht="32.25" customHeight="1">
      <c r="A20" s="1021" t="s">
        <v>409</v>
      </c>
      <c r="B20" s="1107" t="s">
        <v>1407</v>
      </c>
      <c r="C20" s="951" t="s">
        <v>258</v>
      </c>
      <c r="D20" s="951" t="s">
        <v>258</v>
      </c>
      <c r="E20" s="952">
        <f t="shared" si="0"/>
        <v>21477</v>
      </c>
      <c r="F20" s="952">
        <v>21477</v>
      </c>
      <c r="G20" s="952">
        <v>0</v>
      </c>
      <c r="H20" s="952">
        <v>21477</v>
      </c>
      <c r="I20" s="952">
        <v>0</v>
      </c>
      <c r="J20" s="952"/>
      <c r="K20" s="952"/>
      <c r="L20" s="952"/>
      <c r="M20" s="952"/>
      <c r="N20" s="956" t="s">
        <v>1001</v>
      </c>
    </row>
    <row r="21" spans="1:14" ht="25.5" customHeight="1">
      <c r="A21" s="1021" t="s">
        <v>410</v>
      </c>
      <c r="B21" s="1107" t="s">
        <v>240</v>
      </c>
      <c r="C21" s="951" t="s">
        <v>258</v>
      </c>
      <c r="D21" s="951" t="s">
        <v>258</v>
      </c>
      <c r="E21" s="952">
        <v>40000</v>
      </c>
      <c r="F21" s="952">
        <v>40000</v>
      </c>
      <c r="G21" s="952"/>
      <c r="H21" s="952"/>
      <c r="I21" s="952">
        <v>40000</v>
      </c>
      <c r="J21" s="952"/>
      <c r="K21" s="952"/>
      <c r="L21" s="953"/>
      <c r="M21" s="953"/>
      <c r="N21" s="956"/>
    </row>
    <row r="22" spans="1:14" ht="30.75" customHeight="1">
      <c r="A22" s="1021" t="s">
        <v>411</v>
      </c>
      <c r="B22" s="961" t="s">
        <v>1593</v>
      </c>
      <c r="C22" s="951" t="s">
        <v>258</v>
      </c>
      <c r="D22" s="951" t="s">
        <v>686</v>
      </c>
      <c r="E22" s="952">
        <f>F22+G22</f>
        <v>984324</v>
      </c>
      <c r="F22" s="957">
        <v>100000</v>
      </c>
      <c r="G22" s="952">
        <v>884324</v>
      </c>
      <c r="H22" s="952"/>
      <c r="I22" s="952">
        <v>100000</v>
      </c>
      <c r="J22" s="952"/>
      <c r="K22" s="952">
        <v>200000</v>
      </c>
      <c r="L22" s="952"/>
      <c r="M22" s="952">
        <v>684324</v>
      </c>
      <c r="N22" s="956" t="s">
        <v>1002</v>
      </c>
    </row>
    <row r="23" spans="1:14" ht="25.5" customHeight="1">
      <c r="A23" s="1021" t="s">
        <v>412</v>
      </c>
      <c r="B23" s="1107" t="s">
        <v>349</v>
      </c>
      <c r="C23" s="951" t="s">
        <v>258</v>
      </c>
      <c r="D23" s="951" t="s">
        <v>258</v>
      </c>
      <c r="E23" s="958">
        <v>75000</v>
      </c>
      <c r="F23" s="958">
        <v>75000</v>
      </c>
      <c r="G23" s="958"/>
      <c r="H23" s="958"/>
      <c r="I23" s="958">
        <v>75000</v>
      </c>
      <c r="J23" s="958"/>
      <c r="K23" s="958"/>
      <c r="L23" s="958"/>
      <c r="M23" s="958"/>
      <c r="N23" s="959" t="s">
        <v>996</v>
      </c>
    </row>
    <row r="24" spans="1:14" ht="25.5" customHeight="1">
      <c r="A24" s="1021" t="s">
        <v>413</v>
      </c>
      <c r="B24" s="1107" t="s">
        <v>1408</v>
      </c>
      <c r="C24" s="951" t="s">
        <v>258</v>
      </c>
      <c r="D24" s="951" t="s">
        <v>258</v>
      </c>
      <c r="E24" s="952">
        <f aca="true" t="shared" si="1" ref="E24:E31">F24+G24</f>
        <v>180000</v>
      </c>
      <c r="F24" s="952">
        <v>180000</v>
      </c>
      <c r="G24" s="952">
        <v>0</v>
      </c>
      <c r="H24" s="952">
        <v>100000</v>
      </c>
      <c r="I24" s="952">
        <f>SUM('[9]Buszöblök II.'!C41)</f>
        <v>80000</v>
      </c>
      <c r="J24" s="952"/>
      <c r="K24" s="952"/>
      <c r="L24" s="952"/>
      <c r="M24" s="952"/>
      <c r="N24" s="956" t="s">
        <v>996</v>
      </c>
    </row>
    <row r="25" spans="1:14" ht="25.5" customHeight="1">
      <c r="A25" s="1021" t="s">
        <v>414</v>
      </c>
      <c r="B25" s="1107" t="s">
        <v>1346</v>
      </c>
      <c r="C25" s="951" t="s">
        <v>258</v>
      </c>
      <c r="D25" s="951" t="s">
        <v>686</v>
      </c>
      <c r="E25" s="958">
        <f t="shared" si="1"/>
        <v>315789</v>
      </c>
      <c r="F25" s="958">
        <v>20000</v>
      </c>
      <c r="G25" s="958">
        <v>295789</v>
      </c>
      <c r="H25" s="958">
        <v>0</v>
      </c>
      <c r="I25" s="958">
        <f>SUM('[9]Szandaszőlős Általános Iskola'!C41)</f>
        <v>20000</v>
      </c>
      <c r="J25" s="958">
        <f>E25-I25-K25</f>
        <v>284210</v>
      </c>
      <c r="K25" s="958">
        <v>11579</v>
      </c>
      <c r="L25" s="953"/>
      <c r="M25" s="953"/>
      <c r="N25" s="956" t="s">
        <v>1003</v>
      </c>
    </row>
    <row r="26" spans="1:14" ht="25.5" customHeight="1">
      <c r="A26" s="1021" t="s">
        <v>415</v>
      </c>
      <c r="B26" s="1107" t="s">
        <v>1347</v>
      </c>
      <c r="C26" s="951" t="s">
        <v>258</v>
      </c>
      <c r="D26" s="951" t="s">
        <v>686</v>
      </c>
      <c r="E26" s="958">
        <f t="shared" si="1"/>
        <v>315789</v>
      </c>
      <c r="F26" s="958">
        <v>20000</v>
      </c>
      <c r="G26" s="958">
        <v>295789</v>
      </c>
      <c r="H26" s="958">
        <v>0</v>
      </c>
      <c r="I26" s="958">
        <f>SUM('[9]Fiumei Úti Ált. Isk.'!C41)</f>
        <v>20000</v>
      </c>
      <c r="J26" s="958">
        <f>E26-I26-K26</f>
        <v>284210</v>
      </c>
      <c r="K26" s="958">
        <v>11579</v>
      </c>
      <c r="L26" s="953"/>
      <c r="M26" s="953"/>
      <c r="N26" s="956" t="s">
        <v>1003</v>
      </c>
    </row>
    <row r="27" spans="1:14" ht="25.5" customHeight="1">
      <c r="A27" s="1021" t="s">
        <v>416</v>
      </c>
      <c r="B27" s="1108" t="s">
        <v>465</v>
      </c>
      <c r="C27" s="951" t="s">
        <v>258</v>
      </c>
      <c r="D27" s="951" t="s">
        <v>686</v>
      </c>
      <c r="E27" s="958">
        <f t="shared" si="1"/>
        <v>315789</v>
      </c>
      <c r="F27" s="958">
        <v>20000</v>
      </c>
      <c r="G27" s="958">
        <v>295789</v>
      </c>
      <c r="H27" s="958">
        <v>0</v>
      </c>
      <c r="I27" s="958">
        <f>SUM('[9]Kőrösi Csoma S. Ált. Isk.'!C41)</f>
        <v>20000</v>
      </c>
      <c r="J27" s="958">
        <f>E27-I27-K27</f>
        <v>284210</v>
      </c>
      <c r="K27" s="958">
        <v>11579</v>
      </c>
      <c r="L27" s="953"/>
      <c r="M27" s="953"/>
      <c r="N27" s="956" t="s">
        <v>1004</v>
      </c>
    </row>
    <row r="28" spans="1:14" ht="25.5" customHeight="1">
      <c r="A28" s="1021" t="s">
        <v>417</v>
      </c>
      <c r="B28" s="1107" t="s">
        <v>1409</v>
      </c>
      <c r="C28" s="951" t="s">
        <v>258</v>
      </c>
      <c r="D28" s="951" t="s">
        <v>258</v>
      </c>
      <c r="E28" s="958">
        <f t="shared" si="1"/>
        <v>40000</v>
      </c>
      <c r="F28" s="958">
        <v>20000</v>
      </c>
      <c r="G28" s="958">
        <v>20000</v>
      </c>
      <c r="H28" s="958">
        <v>20000</v>
      </c>
      <c r="I28" s="958">
        <f>SUM('[9]A könyvtári hálózat képzési sze'!C41)</f>
        <v>0</v>
      </c>
      <c r="J28" s="958">
        <v>20000</v>
      </c>
      <c r="K28" s="958"/>
      <c r="L28" s="953"/>
      <c r="M28" s="953"/>
      <c r="N28" s="956" t="s">
        <v>1005</v>
      </c>
    </row>
    <row r="29" spans="1:14" ht="25.5" customHeight="1">
      <c r="A29" s="1021" t="s">
        <v>418</v>
      </c>
      <c r="B29" s="1107" t="s">
        <v>1006</v>
      </c>
      <c r="C29" s="951" t="s">
        <v>258</v>
      </c>
      <c r="D29" s="951" t="s">
        <v>686</v>
      </c>
      <c r="E29" s="958">
        <f t="shared" si="1"/>
        <v>22000</v>
      </c>
      <c r="F29" s="958">
        <v>0</v>
      </c>
      <c r="G29" s="958">
        <v>22000</v>
      </c>
      <c r="H29" s="958">
        <v>0</v>
      </c>
      <c r="I29" s="958">
        <f>SUM('[9]Szolnoki Művésztelep'!C41)</f>
        <v>0</v>
      </c>
      <c r="J29" s="958">
        <v>19800</v>
      </c>
      <c r="K29" s="958">
        <v>2200</v>
      </c>
      <c r="L29" s="953"/>
      <c r="M29" s="953"/>
      <c r="N29" s="956" t="s">
        <v>1007</v>
      </c>
    </row>
    <row r="30" spans="1:14" ht="25.5" customHeight="1">
      <c r="A30" s="1021" t="s">
        <v>419</v>
      </c>
      <c r="B30" s="1107" t="s">
        <v>1008</v>
      </c>
      <c r="C30" s="951" t="s">
        <v>258</v>
      </c>
      <c r="D30" s="951" t="s">
        <v>258</v>
      </c>
      <c r="E30" s="958">
        <f t="shared" si="1"/>
        <v>5000</v>
      </c>
      <c r="F30" s="958">
        <v>5000</v>
      </c>
      <c r="G30" s="958">
        <v>0</v>
      </c>
      <c r="H30" s="958">
        <v>4500</v>
      </c>
      <c r="I30" s="958">
        <v>500</v>
      </c>
      <c r="J30" s="958"/>
      <c r="K30" s="958"/>
      <c r="L30" s="953"/>
      <c r="M30" s="953"/>
      <c r="N30" s="956" t="s">
        <v>1007</v>
      </c>
    </row>
    <row r="31" spans="1:14" ht="25.5" customHeight="1">
      <c r="A31" s="1022" t="s">
        <v>420</v>
      </c>
      <c r="B31" s="1109" t="s">
        <v>1009</v>
      </c>
      <c r="C31" s="1017" t="s">
        <v>258</v>
      </c>
      <c r="D31" s="1017" t="s">
        <v>258</v>
      </c>
      <c r="E31" s="1018">
        <f t="shared" si="1"/>
        <v>9000</v>
      </c>
      <c r="F31" s="1018">
        <v>900</v>
      </c>
      <c r="G31" s="1018">
        <v>8100</v>
      </c>
      <c r="H31" s="1018">
        <v>0</v>
      </c>
      <c r="I31" s="1018">
        <v>900</v>
      </c>
      <c r="J31" s="1018">
        <v>8100</v>
      </c>
      <c r="K31" s="1018"/>
      <c r="L31" s="1019"/>
      <c r="M31" s="1019"/>
      <c r="N31" s="1020" t="s">
        <v>1007</v>
      </c>
    </row>
    <row r="32" spans="1:14" ht="30" customHeight="1">
      <c r="A32" s="1830" t="s">
        <v>241</v>
      </c>
      <c r="B32" s="1831"/>
      <c r="C32" s="1331" t="s">
        <v>1612</v>
      </c>
      <c r="D32" s="1331" t="s">
        <v>1612</v>
      </c>
      <c r="E32" s="1016">
        <f aca="true" t="shared" si="2" ref="E32:M32">SUM(E12:E31)</f>
        <v>9868321</v>
      </c>
      <c r="F32" s="1016">
        <f t="shared" si="2"/>
        <v>2006558</v>
      </c>
      <c r="G32" s="1016">
        <f t="shared" si="2"/>
        <v>7861763</v>
      </c>
      <c r="H32" s="1016">
        <f t="shared" si="2"/>
        <v>1229340</v>
      </c>
      <c r="I32" s="1016">
        <f t="shared" si="2"/>
        <v>777218</v>
      </c>
      <c r="J32" s="1016">
        <f t="shared" si="2"/>
        <v>3987504.3</v>
      </c>
      <c r="K32" s="1016">
        <f t="shared" si="2"/>
        <v>1543065.7</v>
      </c>
      <c r="L32" s="1016">
        <f t="shared" si="2"/>
        <v>1536800</v>
      </c>
      <c r="M32" s="1016">
        <f t="shared" si="2"/>
        <v>794393</v>
      </c>
      <c r="N32" s="1260" t="s">
        <v>1612</v>
      </c>
    </row>
  </sheetData>
  <mergeCells count="18">
    <mergeCell ref="A8:A10"/>
    <mergeCell ref="A2:N2"/>
    <mergeCell ref="A32:B32"/>
    <mergeCell ref="A11:N11"/>
    <mergeCell ref="F8:F10"/>
    <mergeCell ref="G8:G10"/>
    <mergeCell ref="H8:I8"/>
    <mergeCell ref="N8:N10"/>
    <mergeCell ref="H9:H10"/>
    <mergeCell ref="I9:I10"/>
    <mergeCell ref="C8:C10"/>
    <mergeCell ref="B6:N6"/>
    <mergeCell ref="E8:E10"/>
    <mergeCell ref="B8:B10"/>
    <mergeCell ref="D8:D10"/>
    <mergeCell ref="J8:M8"/>
    <mergeCell ref="J9:K9"/>
    <mergeCell ref="L9:M9"/>
  </mergeCells>
  <printOptions/>
  <pageMargins left="0.47" right="0.6" top="0.45" bottom="0.37" header="0.5" footer="0.34"/>
  <pageSetup horizontalDpi="300" verticalDpi="300" orientation="landscape" paperSize="9" scale="62" r:id="rId1"/>
</worksheet>
</file>

<file path=xl/worksheets/sheet14.xml><?xml version="1.0" encoding="utf-8"?>
<worksheet xmlns="http://schemas.openxmlformats.org/spreadsheetml/2006/main" xmlns:r="http://schemas.openxmlformats.org/officeDocument/2006/relationships">
  <sheetPr codeName="Munka11">
    <tabColor indexed="43"/>
  </sheetPr>
  <dimension ref="A1:G36"/>
  <sheetViews>
    <sheetView workbookViewId="0" topLeftCell="A1">
      <selection activeCell="B62" sqref="B62"/>
    </sheetView>
  </sheetViews>
  <sheetFormatPr defaultColWidth="9.140625" defaultRowHeight="12.75"/>
  <cols>
    <col min="1" max="1" width="89.421875" style="543" customWidth="1"/>
    <col min="2" max="6" width="15.8515625" style="543" customWidth="1"/>
    <col min="7" max="7" width="9.28125" style="543" bestFit="1" customWidth="1"/>
    <col min="8" max="8" width="9.8515625" style="543" bestFit="1" customWidth="1"/>
    <col min="9" max="16384" width="9.140625" style="543" customWidth="1"/>
  </cols>
  <sheetData>
    <row r="1" spans="5:6" ht="15.75" customHeight="1">
      <c r="E1" s="1843" t="s">
        <v>346</v>
      </c>
      <c r="F1" s="1843"/>
    </row>
    <row r="2" spans="5:6" ht="15.75" customHeight="1">
      <c r="E2" s="925"/>
      <c r="F2" s="925"/>
    </row>
    <row r="3" spans="1:6" ht="20.25" customHeight="1">
      <c r="A3" s="1844" t="s">
        <v>495</v>
      </c>
      <c r="B3" s="1844"/>
      <c r="C3" s="1844"/>
      <c r="D3" s="1844"/>
      <c r="E3" s="1844"/>
      <c r="F3" s="1844"/>
    </row>
    <row r="4" spans="1:6" ht="20.25" customHeight="1">
      <c r="A4" s="1844" t="s">
        <v>1428</v>
      </c>
      <c r="B4" s="1844"/>
      <c r="C4" s="1844"/>
      <c r="D4" s="1844"/>
      <c r="E4" s="1844"/>
      <c r="F4" s="1844"/>
    </row>
    <row r="5" spans="1:6" ht="17.25" customHeight="1">
      <c r="A5" s="544"/>
      <c r="B5" s="544"/>
      <c r="C5" s="544"/>
      <c r="D5" s="544"/>
      <c r="E5" s="544"/>
      <c r="F5" s="544"/>
    </row>
    <row r="6" spans="5:6" ht="15.75">
      <c r="E6" s="1850" t="s">
        <v>44</v>
      </c>
      <c r="F6" s="1850"/>
    </row>
    <row r="7" spans="1:7" ht="30.75" customHeight="1">
      <c r="A7" s="1845" t="s">
        <v>1809</v>
      </c>
      <c r="B7" s="1847" t="s">
        <v>1810</v>
      </c>
      <c r="C7" s="1847" t="s">
        <v>1811</v>
      </c>
      <c r="D7" s="1847"/>
      <c r="E7" s="1847"/>
      <c r="F7" s="1849"/>
      <c r="G7" s="544"/>
    </row>
    <row r="8" spans="1:7" ht="49.5" customHeight="1">
      <c r="A8" s="1846"/>
      <c r="B8" s="1848"/>
      <c r="C8" s="916" t="s">
        <v>1812</v>
      </c>
      <c r="D8" s="916" t="s">
        <v>1114</v>
      </c>
      <c r="E8" s="916" t="s">
        <v>1813</v>
      </c>
      <c r="F8" s="917" t="s">
        <v>1814</v>
      </c>
      <c r="G8" s="544"/>
    </row>
    <row r="9" spans="1:6" ht="18" customHeight="1">
      <c r="A9" s="532" t="str">
        <f>'3.1. terv alapegys'!B182</f>
        <v>Regionális hulladéklerakó megvalósítása  ISPA</v>
      </c>
      <c r="B9" s="545">
        <f>'3.1. terv alapegys'!C182</f>
        <v>538212</v>
      </c>
      <c r="C9" s="546">
        <v>115200</v>
      </c>
      <c r="D9" s="546">
        <v>336000</v>
      </c>
      <c r="E9" s="546"/>
      <c r="F9" s="547">
        <f>B9-D9-C9-E9</f>
        <v>87012</v>
      </c>
    </row>
    <row r="10" spans="1:6" ht="18" customHeight="1">
      <c r="A10" s="533" t="str">
        <f>'3.1. terv alapegys'!B183</f>
        <v>Regionális hulladéklerakó megvalósítása KEOP</v>
      </c>
      <c r="B10" s="548">
        <f>'3.1. terv alapegys'!C183</f>
        <v>53400</v>
      </c>
      <c r="C10" s="549"/>
      <c r="D10" s="549">
        <v>45390</v>
      </c>
      <c r="E10" s="549"/>
      <c r="F10" s="550">
        <f>B10-C10-D10-E10</f>
        <v>8010</v>
      </c>
    </row>
    <row r="11" spans="1:6" ht="18" customHeight="1">
      <c r="A11" s="533" t="str">
        <f>'3.1. terv alapegys'!B184</f>
        <v>Játszótéri program</v>
      </c>
      <c r="B11" s="548">
        <f>'3.1. terv alapegys'!C184</f>
        <v>134953</v>
      </c>
      <c r="C11" s="549"/>
      <c r="D11" s="549"/>
      <c r="E11" s="549"/>
      <c r="F11" s="550">
        <f aca="true" t="shared" si="0" ref="F11:F29">B11-C11-D11-E11</f>
        <v>134953</v>
      </c>
    </row>
    <row r="12" spans="1:6" ht="18" customHeight="1">
      <c r="A12" s="533" t="str">
        <f>'3.1. terv alapegys'!B185</f>
        <v>Tiszaliget infrastrukturális fejlesztése </v>
      </c>
      <c r="B12" s="548">
        <f>'3.1. terv alapegys'!C185</f>
        <v>102730</v>
      </c>
      <c r="C12" s="549"/>
      <c r="D12" s="549"/>
      <c r="E12" s="549"/>
      <c r="F12" s="550">
        <f t="shared" si="0"/>
        <v>102730</v>
      </c>
    </row>
    <row r="13" spans="1:6" ht="18" customHeight="1">
      <c r="A13" s="533" t="str">
        <f>'3.1. terv alapegys'!B186</f>
        <v>Ipari Park infrastruktúrális fejlesztése</v>
      </c>
      <c r="B13" s="548">
        <f>'3.1. terv alapegys'!C186</f>
        <v>173382</v>
      </c>
      <c r="C13" s="549"/>
      <c r="D13" s="549"/>
      <c r="E13" s="549"/>
      <c r="F13" s="550">
        <f t="shared" si="0"/>
        <v>173382</v>
      </c>
    </row>
    <row r="14" spans="1:6" ht="18" customHeight="1">
      <c r="A14" s="533" t="str">
        <f>'3.1. terv alapegys'!B187</f>
        <v>Logisztikai központ garanciális javítása</v>
      </c>
      <c r="B14" s="548">
        <f>'3.1. terv alapegys'!C187</f>
        <v>12825</v>
      </c>
      <c r="C14" s="549"/>
      <c r="D14" s="549"/>
      <c r="E14" s="549">
        <v>12825</v>
      </c>
      <c r="F14" s="550">
        <f t="shared" si="0"/>
        <v>0</v>
      </c>
    </row>
    <row r="15" spans="1:6" ht="18" customHeight="1">
      <c r="A15" s="533" t="str">
        <f>'3.1. terv alapegys'!B188</f>
        <v>Tiszaligeti termálfürdő</v>
      </c>
      <c r="B15" s="548">
        <f>'3.1. terv alapegys'!C188</f>
        <v>3000</v>
      </c>
      <c r="C15" s="549"/>
      <c r="D15" s="549"/>
      <c r="E15" s="549"/>
      <c r="F15" s="550">
        <f t="shared" si="0"/>
        <v>3000</v>
      </c>
    </row>
    <row r="16" spans="1:6" ht="18" customHeight="1">
      <c r="A16" s="533" t="str">
        <f>'3.1. terv alapegys'!B189</f>
        <v>Tűzoltóság szerállományának bővítése</v>
      </c>
      <c r="B16" s="548">
        <f>'3.1. terv alapegys'!C189</f>
        <v>1280</v>
      </c>
      <c r="C16" s="549"/>
      <c r="D16" s="549"/>
      <c r="E16" s="549"/>
      <c r="F16" s="550">
        <f t="shared" si="0"/>
        <v>1280</v>
      </c>
    </row>
    <row r="17" spans="1:6" ht="18" customHeight="1">
      <c r="A17" s="533" t="str">
        <f>'3.1. terv alapegys'!B190</f>
        <v>Munkácsy úti óvoda bővítése</v>
      </c>
      <c r="B17" s="548">
        <f>'3.1. terv alapegys'!C190</f>
        <v>284</v>
      </c>
      <c r="C17" s="549"/>
      <c r="D17" s="549"/>
      <c r="E17" s="549">
        <v>284</v>
      </c>
      <c r="F17" s="550">
        <f t="shared" si="0"/>
        <v>0</v>
      </c>
    </row>
    <row r="18" spans="1:6" ht="18" customHeight="1">
      <c r="A18" s="533" t="str">
        <f>'3.1. terv alapegys'!B191</f>
        <v>Új út építési program </v>
      </c>
      <c r="B18" s="548">
        <f>'3.1. terv alapegys'!C191</f>
        <v>312355</v>
      </c>
      <c r="C18" s="549"/>
      <c r="D18" s="549"/>
      <c r="E18" s="549"/>
      <c r="F18" s="550">
        <f t="shared" si="0"/>
        <v>312355</v>
      </c>
    </row>
    <row r="19" spans="1:6" ht="18" customHeight="1">
      <c r="A19" s="533" t="str">
        <f>'3.1. terv alapegys'!B192</f>
        <v>Járdaépítés, felújítás program</v>
      </c>
      <c r="B19" s="548">
        <f>'3.1. terv alapegys'!C192</f>
        <v>66673</v>
      </c>
      <c r="C19" s="549"/>
      <c r="D19" s="549"/>
      <c r="E19" s="549"/>
      <c r="F19" s="550">
        <f t="shared" si="0"/>
        <v>66673</v>
      </c>
    </row>
    <row r="20" spans="1:6" ht="18" customHeight="1">
      <c r="A20" s="533" t="str">
        <f>'3.1. terv alapegys'!B193</f>
        <v>Szolnok Tiszaligeti árvízvédelmi töltés fejlesztése</v>
      </c>
      <c r="B20" s="548">
        <f>'3.1. terv alapegys'!C193</f>
        <v>36000</v>
      </c>
      <c r="C20" s="549"/>
      <c r="D20" s="549"/>
      <c r="E20" s="549"/>
      <c r="F20" s="550">
        <f t="shared" si="0"/>
        <v>36000</v>
      </c>
    </row>
    <row r="21" spans="1:6" ht="18" customHeight="1">
      <c r="A21" s="533" t="str">
        <f>'3.1. terv alapegys'!B194</f>
        <v>Intézmények informatikai pályázatához kapcsolódó költségei</v>
      </c>
      <c r="B21" s="548">
        <f>'3.1. terv alapegys'!C194</f>
        <v>30000</v>
      </c>
      <c r="C21" s="549"/>
      <c r="D21" s="549"/>
      <c r="E21" s="549"/>
      <c r="F21" s="550">
        <f t="shared" si="0"/>
        <v>30000</v>
      </c>
    </row>
    <row r="22" spans="1:6" ht="15.75">
      <c r="A22" s="533" t="str">
        <f>'3.1. terv alapegys'!B195</f>
        <v>Tiszaligeti sportkomplexum és a Holt-Tisza vízi sportcentrum felújítása, átalakítása, bővítése</v>
      </c>
      <c r="B22" s="548">
        <f>'3.1. terv alapegys'!C195</f>
        <v>85000</v>
      </c>
      <c r="C22" s="549">
        <v>85000</v>
      </c>
      <c r="D22" s="549"/>
      <c r="E22" s="549"/>
      <c r="F22" s="550"/>
    </row>
    <row r="23" spans="1:6" ht="18" customHeight="1">
      <c r="A23" s="533" t="str">
        <f>'3.1. terv alapegys'!B196</f>
        <v>Szolnok belvárosának rehabilitációja </v>
      </c>
      <c r="B23" s="548">
        <f>'3.1. terv alapegys'!C196</f>
        <v>426</v>
      </c>
      <c r="C23" s="549"/>
      <c r="D23" s="549"/>
      <c r="E23" s="549"/>
      <c r="F23" s="550">
        <f t="shared" si="0"/>
        <v>426</v>
      </c>
    </row>
    <row r="24" spans="1:6" ht="18" customHeight="1">
      <c r="A24" s="533" t="str">
        <f>'3.1. terv alapegys'!B197</f>
        <v>Szabadidősport céljára alkalmas városi sportpályák felújítása</v>
      </c>
      <c r="B24" s="548">
        <f>'3.1. terv alapegys'!C197</f>
        <v>15767</v>
      </c>
      <c r="C24" s="549"/>
      <c r="D24" s="549"/>
      <c r="E24" s="549"/>
      <c r="F24" s="550">
        <f t="shared" si="0"/>
        <v>15767</v>
      </c>
    </row>
    <row r="25" spans="1:6" ht="18" customHeight="1">
      <c r="A25" s="533" t="str">
        <f>'3.1. terv alapegys'!B198</f>
        <v>Xavéri Szent Ferenc műemlék kápolna felújítás</v>
      </c>
      <c r="B25" s="548">
        <f>'3.1. terv alapegys'!C198</f>
        <v>4286</v>
      </c>
      <c r="C25" s="549">
        <v>3000</v>
      </c>
      <c r="D25" s="549"/>
      <c r="E25" s="549"/>
      <c r="F25" s="550">
        <f t="shared" si="0"/>
        <v>1286</v>
      </c>
    </row>
    <row r="26" spans="1:6" ht="18" customHeight="1">
      <c r="A26" s="533" t="str">
        <f>'3.1. terv alapegys'!B199</f>
        <v>Szolnoki Műszaki SzKI rekonstrukciójának áthúzódó kifizetései</v>
      </c>
      <c r="B26" s="548">
        <f>'3.1. terv alapegys'!C199</f>
        <v>527</v>
      </c>
      <c r="C26" s="549"/>
      <c r="D26" s="549"/>
      <c r="E26" s="549"/>
      <c r="F26" s="550">
        <f t="shared" si="0"/>
        <v>527</v>
      </c>
    </row>
    <row r="27" spans="1:6" ht="18" customHeight="1">
      <c r="A27" s="533" t="str">
        <f>'3.1. terv alapegys'!B200</f>
        <v>Buszöblök, buszmegállók felújítása</v>
      </c>
      <c r="B27" s="548">
        <f>'3.1. terv alapegys'!C200</f>
        <v>66656</v>
      </c>
      <c r="C27" s="549"/>
      <c r="D27" s="549">
        <v>59757</v>
      </c>
      <c r="E27" s="549">
        <v>6899</v>
      </c>
      <c r="F27" s="550">
        <f t="shared" si="0"/>
        <v>0</v>
      </c>
    </row>
    <row r="28" spans="1:6" ht="18" customHeight="1">
      <c r="A28" s="533" t="str">
        <f>'3.1. terv alapegys'!B201</f>
        <v>Meglévő utak felújítása program</v>
      </c>
      <c r="B28" s="548">
        <f>'3.1. terv alapegys'!C201</f>
        <v>652313</v>
      </c>
      <c r="C28" s="549">
        <f>120414-52900</f>
        <v>67514</v>
      </c>
      <c r="D28" s="549">
        <v>52900</v>
      </c>
      <c r="E28" s="549"/>
      <c r="F28" s="550">
        <f t="shared" si="0"/>
        <v>531899</v>
      </c>
    </row>
    <row r="29" spans="1:6" ht="18" customHeight="1">
      <c r="A29" s="533" t="str">
        <f>'3.1. terv alapegys'!B202</f>
        <v>Polgármesteri Hivatal épületeinek felújítása</v>
      </c>
      <c r="B29" s="548">
        <f>'3.1. terv alapegys'!C202</f>
        <v>82000</v>
      </c>
      <c r="C29" s="549"/>
      <c r="D29" s="549"/>
      <c r="E29" s="549"/>
      <c r="F29" s="550">
        <f t="shared" si="0"/>
        <v>82000</v>
      </c>
    </row>
    <row r="30" spans="1:6" ht="18" customHeight="1">
      <c r="A30" s="533" t="str">
        <f>'3.1. terv alapegys'!B203</f>
        <v>Iparosított technológiával épült lakóépületek korszerűsítése </v>
      </c>
      <c r="B30" s="548">
        <f>'3.1. terv alapegys'!C203</f>
        <v>135742</v>
      </c>
      <c r="C30" s="549">
        <v>44053</v>
      </c>
      <c r="D30" s="549"/>
      <c r="E30" s="549">
        <v>45535</v>
      </c>
      <c r="F30" s="550">
        <f>B30-C30-D30-E30</f>
        <v>46154</v>
      </c>
    </row>
    <row r="31" spans="1:6" ht="18" customHeight="1">
      <c r="A31" s="533" t="str">
        <f>'3.1. terv alapegys'!B204</f>
        <v>JNSz Szakképzés - Szervezési Társulás Szakképzés Fejlesztés</v>
      </c>
      <c r="B31" s="548">
        <f>'3.1. terv alapegys'!C204</f>
        <v>65650</v>
      </c>
      <c r="C31" s="549"/>
      <c r="D31" s="549"/>
      <c r="E31" s="549"/>
      <c r="F31" s="550">
        <f>B31-C31-D31-E31</f>
        <v>65650</v>
      </c>
    </row>
    <row r="32" spans="1:6" ht="18" customHeight="1">
      <c r="A32" s="597" t="s">
        <v>194</v>
      </c>
      <c r="B32" s="553">
        <f>SUM('3.1. terv alapegys'!I220,'3.1. terv alapegys'!I221,'3.1. terv alapegys'!I222,'3.1. terv alapegys'!I167,'3.1. terv alapegys'!I108)</f>
        <v>445021</v>
      </c>
      <c r="C32" s="554"/>
      <c r="D32" s="554"/>
      <c r="E32" s="554"/>
      <c r="F32" s="907">
        <f>B32</f>
        <v>445021</v>
      </c>
    </row>
    <row r="33" spans="1:6" ht="21.75" customHeight="1">
      <c r="A33" s="915" t="s">
        <v>1117</v>
      </c>
      <c r="B33" s="913">
        <f>SUM(B9:B32)</f>
        <v>3018482</v>
      </c>
      <c r="C33" s="913">
        <f>SUM(C9:C32)</f>
        <v>314767</v>
      </c>
      <c r="D33" s="913">
        <f>SUM(D9:D32)</f>
        <v>494047</v>
      </c>
      <c r="E33" s="913">
        <f>SUM(E9:E32)</f>
        <v>65543</v>
      </c>
      <c r="F33" s="914">
        <f>SUM(F9:F32)</f>
        <v>2144125</v>
      </c>
    </row>
    <row r="34" spans="1:6" ht="22.5" customHeight="1">
      <c r="A34" s="909" t="s">
        <v>195</v>
      </c>
      <c r="B34" s="910">
        <f>'2.sz. intézményi'!I209</f>
        <v>24500</v>
      </c>
      <c r="C34" s="911"/>
      <c r="D34" s="911"/>
      <c r="E34" s="911"/>
      <c r="F34" s="912">
        <f>B34-C34-D34-E34</f>
        <v>24500</v>
      </c>
    </row>
    <row r="35" spans="1:6" ht="24.75" customHeight="1">
      <c r="A35" s="908" t="s">
        <v>1429</v>
      </c>
      <c r="B35" s="551">
        <f>SUM(B33:B34)</f>
        <v>3042982</v>
      </c>
      <c r="C35" s="551">
        <f>SUM(C33:C34)</f>
        <v>314767</v>
      </c>
      <c r="D35" s="551">
        <f>SUM(D33:D34)</f>
        <v>494047</v>
      </c>
      <c r="E35" s="551">
        <f>SUM(E33:E34)</f>
        <v>65543</v>
      </c>
      <c r="F35" s="552">
        <f>SUM(F33:F34)</f>
        <v>2168625</v>
      </c>
    </row>
    <row r="36" ht="12.75" customHeight="1">
      <c r="B36" s="555"/>
    </row>
  </sheetData>
  <mergeCells count="7">
    <mergeCell ref="E1:F1"/>
    <mergeCell ref="A3:F3"/>
    <mergeCell ref="A7:A8"/>
    <mergeCell ref="B7:B8"/>
    <mergeCell ref="C7:F7"/>
    <mergeCell ref="A4:F4"/>
    <mergeCell ref="E6:F6"/>
  </mergeCells>
  <printOptions horizontalCentered="1"/>
  <pageMargins left="0.66" right="0.6692913385826772" top="0.41" bottom="0.2" header="0.35433070866141736" footer="0.37"/>
  <pageSetup horizontalDpi="600" verticalDpi="600" orientation="landscape" paperSize="9" scale="78" r:id="rId1"/>
  <rowBreaks count="1" manualBreakCount="1">
    <brk id="35" max="255" man="1"/>
  </rowBreaks>
</worksheet>
</file>

<file path=xl/worksheets/sheet15.xml><?xml version="1.0" encoding="utf-8"?>
<worksheet xmlns="http://schemas.openxmlformats.org/spreadsheetml/2006/main" xmlns:r="http://schemas.openxmlformats.org/officeDocument/2006/relationships">
  <sheetPr>
    <tabColor indexed="43"/>
  </sheetPr>
  <dimension ref="A1:L31"/>
  <sheetViews>
    <sheetView workbookViewId="0" topLeftCell="A1">
      <selection activeCell="B62" sqref="B62"/>
    </sheetView>
  </sheetViews>
  <sheetFormatPr defaultColWidth="9.140625" defaultRowHeight="12.75"/>
  <cols>
    <col min="1" max="1" width="41.28125" style="105" customWidth="1"/>
    <col min="2" max="4" width="10.7109375" style="105" customWidth="1"/>
    <col min="5" max="7" width="11.7109375" style="106" customWidth="1"/>
    <col min="8" max="8" width="12.28125" style="106" customWidth="1"/>
    <col min="9" max="10" width="11.7109375" style="106" customWidth="1"/>
    <col min="11" max="12" width="11.7109375" style="105" customWidth="1"/>
    <col min="13" max="16384" width="9.140625" style="105" customWidth="1"/>
  </cols>
  <sheetData>
    <row r="1" spans="11:12" ht="20.25" customHeight="1">
      <c r="K1" s="1851" t="s">
        <v>1455</v>
      </c>
      <c r="L1" s="1851"/>
    </row>
    <row r="2" spans="1:12" ht="27.75" customHeight="1">
      <c r="A2" s="1852" t="s">
        <v>1456</v>
      </c>
      <c r="B2" s="1852"/>
      <c r="C2" s="1852"/>
      <c r="D2" s="1852"/>
      <c r="E2" s="1852"/>
      <c r="F2" s="1852"/>
      <c r="G2" s="1852"/>
      <c r="H2" s="1852"/>
      <c r="I2" s="1852"/>
      <c r="J2" s="1852"/>
      <c r="K2" s="1852"/>
      <c r="L2" s="1852"/>
    </row>
    <row r="3" spans="1:12" ht="15">
      <c r="A3" s="101"/>
      <c r="B3" s="101"/>
      <c r="C3" s="101"/>
      <c r="D3" s="101"/>
      <c r="E3" s="101"/>
      <c r="F3" s="101"/>
      <c r="G3" s="101"/>
      <c r="H3" s="101"/>
      <c r="I3" s="101"/>
      <c r="J3" s="101"/>
      <c r="K3" s="101"/>
      <c r="L3" s="101"/>
    </row>
    <row r="4" spans="1:3" ht="15">
      <c r="A4" s="781" t="s">
        <v>684</v>
      </c>
      <c r="B4" s="104"/>
      <c r="C4" s="104"/>
    </row>
    <row r="5" ht="15">
      <c r="L5" s="107" t="s">
        <v>44</v>
      </c>
    </row>
    <row r="6" spans="1:12" ht="24.75" customHeight="1">
      <c r="A6" s="1859" t="s">
        <v>1481</v>
      </c>
      <c r="B6" s="113" t="s">
        <v>674</v>
      </c>
      <c r="C6" s="102" t="s">
        <v>675</v>
      </c>
      <c r="D6" s="102" t="s">
        <v>676</v>
      </c>
      <c r="E6" s="113" t="s">
        <v>677</v>
      </c>
      <c r="F6" s="113" t="s">
        <v>678</v>
      </c>
      <c r="G6" s="113" t="s">
        <v>666</v>
      </c>
      <c r="H6" s="113" t="s">
        <v>667</v>
      </c>
      <c r="I6" s="113" t="s">
        <v>229</v>
      </c>
      <c r="J6" s="113" t="s">
        <v>1749</v>
      </c>
      <c r="K6" s="113" t="s">
        <v>679</v>
      </c>
      <c r="L6" s="1853" t="s">
        <v>1561</v>
      </c>
    </row>
    <row r="7" spans="1:12" ht="24.75" customHeight="1">
      <c r="A7" s="1860"/>
      <c r="B7" s="1856" t="s">
        <v>680</v>
      </c>
      <c r="C7" s="1857"/>
      <c r="D7" s="1857"/>
      <c r="E7" s="1857"/>
      <c r="F7" s="1857"/>
      <c r="G7" s="1857"/>
      <c r="H7" s="1858"/>
      <c r="I7" s="234" t="s">
        <v>668</v>
      </c>
      <c r="J7" s="1856" t="s">
        <v>1313</v>
      </c>
      <c r="K7" s="1858"/>
      <c r="L7" s="1854"/>
    </row>
    <row r="8" spans="1:12" s="114" customFormat="1" ht="24.75" customHeight="1">
      <c r="A8" s="108" t="s">
        <v>353</v>
      </c>
      <c r="B8" s="109">
        <f aca="true" t="shared" si="0" ref="B8:L8">SUM(B10:B11)</f>
        <v>0</v>
      </c>
      <c r="C8" s="109">
        <f t="shared" si="0"/>
        <v>0</v>
      </c>
      <c r="D8" s="109">
        <f t="shared" si="0"/>
        <v>0</v>
      </c>
      <c r="E8" s="109">
        <f t="shared" si="0"/>
        <v>926385</v>
      </c>
      <c r="F8" s="109">
        <f t="shared" si="0"/>
        <v>1731714</v>
      </c>
      <c r="G8" s="109">
        <f t="shared" si="0"/>
        <v>213526</v>
      </c>
      <c r="H8" s="109">
        <f t="shared" si="0"/>
        <v>247857</v>
      </c>
      <c r="I8" s="109">
        <f t="shared" si="0"/>
        <v>2013</v>
      </c>
      <c r="J8" s="109">
        <f t="shared" si="0"/>
        <v>451200</v>
      </c>
      <c r="K8" s="109">
        <f t="shared" si="0"/>
        <v>0</v>
      </c>
      <c r="L8" s="112">
        <f t="shared" si="0"/>
        <v>3572695</v>
      </c>
    </row>
    <row r="9" spans="1:12" ht="24.75" customHeight="1">
      <c r="A9" s="1878" t="s">
        <v>354</v>
      </c>
      <c r="B9" s="1879"/>
      <c r="C9" s="1879"/>
      <c r="D9" s="1879"/>
      <c r="E9" s="1879"/>
      <c r="F9" s="1879"/>
      <c r="G9" s="1879"/>
      <c r="H9" s="1879"/>
      <c r="I9" s="1879"/>
      <c r="J9" s="1879"/>
      <c r="K9" s="1879"/>
      <c r="L9" s="1880"/>
    </row>
    <row r="10" spans="1:12" ht="24.75" customHeight="1">
      <c r="A10" s="110" t="s">
        <v>681</v>
      </c>
      <c r="B10" s="523"/>
      <c r="C10" s="523"/>
      <c r="D10" s="103"/>
      <c r="E10" s="524">
        <v>679006</v>
      </c>
      <c r="F10" s="524">
        <v>834105</v>
      </c>
      <c r="G10" s="524">
        <v>87986</v>
      </c>
      <c r="H10" s="524">
        <v>172663</v>
      </c>
      <c r="I10" s="524"/>
      <c r="J10" s="524">
        <v>336000</v>
      </c>
      <c r="K10" s="115"/>
      <c r="L10" s="116">
        <f>SUM(D10:K10)</f>
        <v>2109760</v>
      </c>
    </row>
    <row r="11" spans="1:12" ht="24.75" customHeight="1">
      <c r="A11" s="110" t="s">
        <v>682</v>
      </c>
      <c r="B11" s="523"/>
      <c r="C11" s="523"/>
      <c r="D11" s="115"/>
      <c r="E11" s="111">
        <v>247379</v>
      </c>
      <c r="F11" s="111">
        <v>897609</v>
      </c>
      <c r="G11" s="111">
        <v>125540</v>
      </c>
      <c r="H11" s="111">
        <v>75194</v>
      </c>
      <c r="I11" s="111">
        <v>2013</v>
      </c>
      <c r="J11" s="111">
        <v>115200</v>
      </c>
      <c r="K11" s="115"/>
      <c r="L11" s="116">
        <f>SUM(D11:K11)</f>
        <v>1462935</v>
      </c>
    </row>
    <row r="12" spans="1:12" ht="24.75" customHeight="1">
      <c r="A12" s="110" t="s">
        <v>672</v>
      </c>
      <c r="B12" s="523"/>
      <c r="C12" s="523"/>
      <c r="D12" s="115"/>
      <c r="E12" s="111">
        <v>125028</v>
      </c>
      <c r="F12" s="111">
        <v>149032</v>
      </c>
      <c r="G12" s="111">
        <v>17287</v>
      </c>
      <c r="H12" s="111">
        <v>30781</v>
      </c>
      <c r="I12" s="111">
        <v>158</v>
      </c>
      <c r="J12" s="111">
        <v>70260</v>
      </c>
      <c r="K12" s="115"/>
      <c r="L12" s="116">
        <f>SUM(D12:K12)</f>
        <v>392546</v>
      </c>
    </row>
    <row r="13" spans="1:12" ht="24.75" customHeight="1">
      <c r="A13" s="117" t="s">
        <v>673</v>
      </c>
      <c r="B13" s="118">
        <f aca="true" t="shared" si="1" ref="B13:L13">SUM(B10:B12)</f>
        <v>0</v>
      </c>
      <c r="C13" s="118">
        <f t="shared" si="1"/>
        <v>0</v>
      </c>
      <c r="D13" s="118">
        <f t="shared" si="1"/>
        <v>0</v>
      </c>
      <c r="E13" s="118">
        <f t="shared" si="1"/>
        <v>1051413</v>
      </c>
      <c r="F13" s="118">
        <f t="shared" si="1"/>
        <v>1880746</v>
      </c>
      <c r="G13" s="118">
        <f t="shared" si="1"/>
        <v>230813</v>
      </c>
      <c r="H13" s="118">
        <f t="shared" si="1"/>
        <v>278638</v>
      </c>
      <c r="I13" s="118">
        <f t="shared" si="1"/>
        <v>2171</v>
      </c>
      <c r="J13" s="118">
        <f t="shared" si="1"/>
        <v>521460</v>
      </c>
      <c r="K13" s="118">
        <f t="shared" si="1"/>
        <v>0</v>
      </c>
      <c r="L13" s="116">
        <f t="shared" si="1"/>
        <v>3965241</v>
      </c>
    </row>
    <row r="14" spans="1:12" ht="28.5" customHeight="1">
      <c r="A14" s="110" t="s">
        <v>1036</v>
      </c>
      <c r="B14" s="115">
        <v>91914</v>
      </c>
      <c r="C14" s="115">
        <v>60674</v>
      </c>
      <c r="D14" s="115">
        <v>35309</v>
      </c>
      <c r="E14" s="111">
        <v>73359</v>
      </c>
      <c r="F14" s="111">
        <v>66425</v>
      </c>
      <c r="G14" s="111">
        <v>53838</v>
      </c>
      <c r="H14" s="111">
        <v>97686</v>
      </c>
      <c r="I14" s="111">
        <v>8226</v>
      </c>
      <c r="J14" s="111">
        <v>16752</v>
      </c>
      <c r="K14" s="115">
        <v>20000</v>
      </c>
      <c r="L14" s="116">
        <f>SUM(B14:K14)</f>
        <v>524183</v>
      </c>
    </row>
    <row r="15" spans="1:12" ht="24.75" customHeight="1">
      <c r="A15" s="525" t="s">
        <v>683</v>
      </c>
      <c r="B15" s="526">
        <f aca="true" t="shared" si="2" ref="B15:K15">SUM(B14)</f>
        <v>91914</v>
      </c>
      <c r="C15" s="526">
        <f t="shared" si="2"/>
        <v>60674</v>
      </c>
      <c r="D15" s="527">
        <f t="shared" si="2"/>
        <v>35309</v>
      </c>
      <c r="E15" s="526">
        <f t="shared" si="2"/>
        <v>73359</v>
      </c>
      <c r="F15" s="526">
        <f t="shared" si="2"/>
        <v>66425</v>
      </c>
      <c r="G15" s="526">
        <f t="shared" si="2"/>
        <v>53838</v>
      </c>
      <c r="H15" s="526">
        <f t="shared" si="2"/>
        <v>97686</v>
      </c>
      <c r="I15" s="526">
        <f t="shared" si="2"/>
        <v>8226</v>
      </c>
      <c r="J15" s="526">
        <f t="shared" si="2"/>
        <v>16752</v>
      </c>
      <c r="K15" s="526">
        <f t="shared" si="2"/>
        <v>20000</v>
      </c>
      <c r="L15" s="528">
        <f>SUM(B15:K15)</f>
        <v>524183</v>
      </c>
    </row>
    <row r="16" spans="1:12" ht="24.75" customHeight="1">
      <c r="A16" s="108" t="s">
        <v>355</v>
      </c>
      <c r="B16" s="109">
        <f aca="true" t="shared" si="3" ref="B16:L16">SUM(B13,B15)</f>
        <v>91914</v>
      </c>
      <c r="C16" s="109">
        <f t="shared" si="3"/>
        <v>60674</v>
      </c>
      <c r="D16" s="109">
        <f t="shared" si="3"/>
        <v>35309</v>
      </c>
      <c r="E16" s="109">
        <f t="shared" si="3"/>
        <v>1124772</v>
      </c>
      <c r="F16" s="109">
        <f t="shared" si="3"/>
        <v>1947171</v>
      </c>
      <c r="G16" s="109">
        <f t="shared" si="3"/>
        <v>284651</v>
      </c>
      <c r="H16" s="109">
        <f t="shared" si="3"/>
        <v>376324</v>
      </c>
      <c r="I16" s="109">
        <f t="shared" si="3"/>
        <v>10397</v>
      </c>
      <c r="J16" s="109">
        <f t="shared" si="3"/>
        <v>538212</v>
      </c>
      <c r="K16" s="109">
        <f t="shared" si="3"/>
        <v>20000</v>
      </c>
      <c r="L16" s="112">
        <f t="shared" si="3"/>
        <v>4489424</v>
      </c>
    </row>
    <row r="19" spans="1:6" ht="15">
      <c r="A19" s="104" t="s">
        <v>1430</v>
      </c>
      <c r="C19" s="106"/>
      <c r="D19" s="106"/>
      <c r="F19" s="105"/>
    </row>
    <row r="20" spans="3:11" ht="15">
      <c r="C20" s="107"/>
      <c r="D20" s="107"/>
      <c r="E20" s="107"/>
      <c r="F20" s="107"/>
      <c r="J20" s="1877" t="s">
        <v>44</v>
      </c>
      <c r="K20" s="1877"/>
    </row>
    <row r="21" spans="1:11" ht="22.5" customHeight="1">
      <c r="A21" s="1859" t="s">
        <v>1481</v>
      </c>
      <c r="B21" s="1855" t="s">
        <v>666</v>
      </c>
      <c r="C21" s="1855"/>
      <c r="D21" s="1855" t="s">
        <v>667</v>
      </c>
      <c r="E21" s="1855"/>
      <c r="F21" s="1855" t="s">
        <v>229</v>
      </c>
      <c r="G21" s="1855"/>
      <c r="H21" s="1855" t="s">
        <v>1749</v>
      </c>
      <c r="I21" s="1855"/>
      <c r="J21" s="1855" t="s">
        <v>1561</v>
      </c>
      <c r="K21" s="1853"/>
    </row>
    <row r="22" spans="1:11" ht="22.5" customHeight="1">
      <c r="A22" s="1860"/>
      <c r="B22" s="1856" t="s">
        <v>680</v>
      </c>
      <c r="C22" s="1857"/>
      <c r="D22" s="1857"/>
      <c r="E22" s="1858"/>
      <c r="F22" s="1861" t="s">
        <v>668</v>
      </c>
      <c r="G22" s="1861"/>
      <c r="H22" s="1861" t="s">
        <v>1313</v>
      </c>
      <c r="I22" s="1861"/>
      <c r="J22" s="1862"/>
      <c r="K22" s="1854"/>
    </row>
    <row r="23" spans="1:11" ht="24.75" customHeight="1">
      <c r="A23" s="1120" t="s">
        <v>353</v>
      </c>
      <c r="B23" s="1863">
        <v>244175</v>
      </c>
      <c r="C23" s="1863"/>
      <c r="D23" s="1863">
        <v>342082</v>
      </c>
      <c r="E23" s="1863"/>
      <c r="F23" s="1863">
        <v>457477</v>
      </c>
      <c r="G23" s="1863"/>
      <c r="H23" s="1867"/>
      <c r="I23" s="1868"/>
      <c r="J23" s="1863">
        <f>SUM(B23:G23)</f>
        <v>1043734</v>
      </c>
      <c r="K23" s="1864"/>
    </row>
    <row r="24" spans="1:11" ht="24.75" customHeight="1">
      <c r="A24" s="1882" t="s">
        <v>354</v>
      </c>
      <c r="B24" s="1883"/>
      <c r="C24" s="1883"/>
      <c r="D24" s="1883"/>
      <c r="E24" s="1883"/>
      <c r="F24" s="1883"/>
      <c r="G24" s="1883"/>
      <c r="H24" s="1883"/>
      <c r="I24" s="1883"/>
      <c r="J24" s="1883"/>
      <c r="K24" s="1884"/>
    </row>
    <row r="25" spans="1:11" ht="24.75" customHeight="1">
      <c r="A25" s="1117" t="s">
        <v>669</v>
      </c>
      <c r="B25" s="1869">
        <v>100680</v>
      </c>
      <c r="C25" s="1869"/>
      <c r="D25" s="1869">
        <v>741685</v>
      </c>
      <c r="E25" s="1869"/>
      <c r="F25" s="1869">
        <v>190477</v>
      </c>
      <c r="G25" s="1869"/>
      <c r="H25" s="1885"/>
      <c r="I25" s="1885"/>
      <c r="J25" s="1865">
        <f aca="true" t="shared" si="4" ref="J25:J30">SUM(B25:I25)</f>
        <v>1032842</v>
      </c>
      <c r="K25" s="1866"/>
    </row>
    <row r="26" spans="1:11" ht="24.75" customHeight="1">
      <c r="A26" s="1117" t="s">
        <v>670</v>
      </c>
      <c r="B26" s="1869">
        <v>20139</v>
      </c>
      <c r="C26" s="1869"/>
      <c r="D26" s="1869">
        <v>148357</v>
      </c>
      <c r="E26" s="1869"/>
      <c r="F26" s="1869">
        <v>38101</v>
      </c>
      <c r="G26" s="1869"/>
      <c r="H26" s="1885"/>
      <c r="I26" s="1885"/>
      <c r="J26" s="1865">
        <f t="shared" si="4"/>
        <v>206597</v>
      </c>
      <c r="K26" s="1866"/>
    </row>
    <row r="27" spans="1:11" ht="24.75" customHeight="1">
      <c r="A27" s="1117" t="s">
        <v>671</v>
      </c>
      <c r="B27" s="1869">
        <v>9434</v>
      </c>
      <c r="C27" s="1869"/>
      <c r="D27" s="1869">
        <v>69502</v>
      </c>
      <c r="E27" s="1869"/>
      <c r="F27" s="1873">
        <v>17849</v>
      </c>
      <c r="G27" s="1873"/>
      <c r="H27" s="1885"/>
      <c r="I27" s="1885"/>
      <c r="J27" s="1865">
        <f t="shared" si="4"/>
        <v>96785</v>
      </c>
      <c r="K27" s="1866"/>
    </row>
    <row r="28" spans="1:11" ht="24.75" customHeight="1">
      <c r="A28" s="1117" t="s">
        <v>672</v>
      </c>
      <c r="B28" s="1869">
        <v>6281</v>
      </c>
      <c r="C28" s="1869"/>
      <c r="D28" s="1869">
        <v>46267</v>
      </c>
      <c r="E28" s="1869"/>
      <c r="F28" s="1874">
        <v>11882</v>
      </c>
      <c r="G28" s="1874"/>
      <c r="H28" s="1885"/>
      <c r="I28" s="1885"/>
      <c r="J28" s="1865">
        <f t="shared" si="4"/>
        <v>64430</v>
      </c>
      <c r="K28" s="1866"/>
    </row>
    <row r="29" spans="1:11" ht="24.75" customHeight="1">
      <c r="A29" s="1118" t="s">
        <v>673</v>
      </c>
      <c r="B29" s="1870">
        <f>SUM(B25:B28)</f>
        <v>136534</v>
      </c>
      <c r="C29" s="1870"/>
      <c r="D29" s="1870">
        <f>SUM(D25:D28)</f>
        <v>1005811</v>
      </c>
      <c r="E29" s="1870"/>
      <c r="F29" s="1870">
        <f>SUM(F25:F28)</f>
        <v>258309</v>
      </c>
      <c r="G29" s="1870"/>
      <c r="H29" s="1885"/>
      <c r="I29" s="1885"/>
      <c r="J29" s="1865">
        <f t="shared" si="4"/>
        <v>1400654</v>
      </c>
      <c r="K29" s="1866"/>
    </row>
    <row r="30" spans="1:11" ht="24.75" customHeight="1">
      <c r="A30" s="1119" t="s">
        <v>683</v>
      </c>
      <c r="B30" s="1875"/>
      <c r="C30" s="1876"/>
      <c r="D30" s="1871">
        <v>312877</v>
      </c>
      <c r="E30" s="1871"/>
      <c r="F30" s="1871">
        <v>92733</v>
      </c>
      <c r="G30" s="1871"/>
      <c r="H30" s="1872">
        <v>426</v>
      </c>
      <c r="I30" s="1872"/>
      <c r="J30" s="1871">
        <f t="shared" si="4"/>
        <v>406036</v>
      </c>
      <c r="K30" s="1881"/>
    </row>
    <row r="31" spans="1:11" ht="24.75" customHeight="1">
      <c r="A31" s="1120" t="s">
        <v>355</v>
      </c>
      <c r="B31" s="1863">
        <f>SUM(B29:B30)</f>
        <v>136534</v>
      </c>
      <c r="C31" s="1863"/>
      <c r="D31" s="1863">
        <f>SUM(D29:D30)</f>
        <v>1318688</v>
      </c>
      <c r="E31" s="1863"/>
      <c r="F31" s="1863">
        <f>SUM(F29:F30)</f>
        <v>351042</v>
      </c>
      <c r="G31" s="1863"/>
      <c r="H31" s="1863">
        <f>SUM(H29:H30)</f>
        <v>426</v>
      </c>
      <c r="I31" s="1863"/>
      <c r="J31" s="1863">
        <f>SUM(J29:K30)</f>
        <v>1806690</v>
      </c>
      <c r="K31" s="1864"/>
    </row>
  </sheetData>
  <mergeCells count="58">
    <mergeCell ref="J20:K20"/>
    <mergeCell ref="A9:L9"/>
    <mergeCell ref="J30:K30"/>
    <mergeCell ref="J31:K31"/>
    <mergeCell ref="A24:K24"/>
    <mergeCell ref="H29:I29"/>
    <mergeCell ref="H25:I25"/>
    <mergeCell ref="H26:I26"/>
    <mergeCell ref="H27:I27"/>
    <mergeCell ref="H28:I28"/>
    <mergeCell ref="B30:C30"/>
    <mergeCell ref="J26:K26"/>
    <mergeCell ref="J27:K27"/>
    <mergeCell ref="J28:K28"/>
    <mergeCell ref="J29:K29"/>
    <mergeCell ref="F30:G30"/>
    <mergeCell ref="B27:C27"/>
    <mergeCell ref="B28:C28"/>
    <mergeCell ref="B29:C29"/>
    <mergeCell ref="F31:G31"/>
    <mergeCell ref="H30:I30"/>
    <mergeCell ref="H31:I31"/>
    <mergeCell ref="F26:G26"/>
    <mergeCell ref="F27:G27"/>
    <mergeCell ref="F28:G28"/>
    <mergeCell ref="F29:G29"/>
    <mergeCell ref="B31:C31"/>
    <mergeCell ref="D25:E25"/>
    <mergeCell ref="D26:E26"/>
    <mergeCell ref="D23:E23"/>
    <mergeCell ref="D27:E27"/>
    <mergeCell ref="D28:E28"/>
    <mergeCell ref="D29:E29"/>
    <mergeCell ref="D30:E30"/>
    <mergeCell ref="D31:E31"/>
    <mergeCell ref="B26:C26"/>
    <mergeCell ref="J23:K23"/>
    <mergeCell ref="J25:K25"/>
    <mergeCell ref="H23:I23"/>
    <mergeCell ref="B22:E22"/>
    <mergeCell ref="B23:C23"/>
    <mergeCell ref="B25:C25"/>
    <mergeCell ref="F23:G23"/>
    <mergeCell ref="F25:G25"/>
    <mergeCell ref="F21:G21"/>
    <mergeCell ref="F22:G22"/>
    <mergeCell ref="H22:I22"/>
    <mergeCell ref="J21:K22"/>
    <mergeCell ref="K1:L1"/>
    <mergeCell ref="A2:L2"/>
    <mergeCell ref="L6:L7"/>
    <mergeCell ref="H21:I21"/>
    <mergeCell ref="B7:H7"/>
    <mergeCell ref="J7:K7"/>
    <mergeCell ref="A6:A7"/>
    <mergeCell ref="A21:A22"/>
    <mergeCell ref="B21:C21"/>
    <mergeCell ref="D21:E21"/>
  </mergeCells>
  <printOptions horizontalCentered="1"/>
  <pageMargins left="0.3937007874015748" right="0.72" top="0.36" bottom="0.3937007874015748" header="0.44" footer="0.5118110236220472"/>
  <pageSetup horizontalDpi="600" verticalDpi="600" orientation="landscape" paperSize="9" scale="78" r:id="rId1"/>
</worksheet>
</file>

<file path=xl/worksheets/sheet16.xml><?xml version="1.0" encoding="utf-8"?>
<worksheet xmlns="http://schemas.openxmlformats.org/spreadsheetml/2006/main" xmlns:r="http://schemas.openxmlformats.org/officeDocument/2006/relationships">
  <sheetPr>
    <tabColor indexed="43"/>
  </sheetPr>
  <dimension ref="A1:F26"/>
  <sheetViews>
    <sheetView workbookViewId="0" topLeftCell="A1">
      <selection activeCell="B62" sqref="B62"/>
    </sheetView>
  </sheetViews>
  <sheetFormatPr defaultColWidth="9.140625" defaultRowHeight="12.75"/>
  <cols>
    <col min="1" max="1" width="44.00390625" style="114" customWidth="1"/>
    <col min="2" max="4" width="20.7109375" style="782" customWidth="1"/>
    <col min="5" max="6" width="20.7109375" style="114" customWidth="1"/>
    <col min="7" max="16384" width="9.140625" style="114" customWidth="1"/>
  </cols>
  <sheetData>
    <row r="1" spans="5:6" ht="20.25" customHeight="1">
      <c r="E1" s="1886"/>
      <c r="F1" s="1886"/>
    </row>
    <row r="2" spans="1:6" ht="18.75" customHeight="1">
      <c r="A2" s="101"/>
      <c r="B2" s="101"/>
      <c r="C2" s="101"/>
      <c r="D2" s="101"/>
      <c r="E2" s="101"/>
      <c r="F2" s="101"/>
    </row>
    <row r="3" ht="30" customHeight="1">
      <c r="A3" s="781" t="s">
        <v>480</v>
      </c>
    </row>
    <row r="4" ht="15">
      <c r="A4" s="781"/>
    </row>
    <row r="5" ht="15">
      <c r="F5" s="107" t="s">
        <v>44</v>
      </c>
    </row>
    <row r="6" spans="1:6" ht="24" customHeight="1">
      <c r="A6" s="1859" t="s">
        <v>1481</v>
      </c>
      <c r="B6" s="113" t="s">
        <v>229</v>
      </c>
      <c r="C6" s="113" t="s">
        <v>1749</v>
      </c>
      <c r="D6" s="113" t="s">
        <v>1799</v>
      </c>
      <c r="E6" s="113" t="s">
        <v>1817</v>
      </c>
      <c r="F6" s="1853" t="s">
        <v>1561</v>
      </c>
    </row>
    <row r="7" spans="1:6" ht="24" customHeight="1">
      <c r="A7" s="1860"/>
      <c r="B7" s="234" t="s">
        <v>668</v>
      </c>
      <c r="C7" s="1856" t="s">
        <v>1313</v>
      </c>
      <c r="D7" s="1857"/>
      <c r="E7" s="1858"/>
      <c r="F7" s="1854"/>
    </row>
    <row r="8" spans="1:6" ht="30" customHeight="1">
      <c r="A8" s="108" t="s">
        <v>353</v>
      </c>
      <c r="B8" s="109"/>
      <c r="C8" s="109">
        <f>SUM(C10:C10)</f>
        <v>362088</v>
      </c>
      <c r="D8" s="109">
        <f>SUM(D10:D10)</f>
        <v>170666</v>
      </c>
      <c r="E8" s="109">
        <f>SUM(E10:E10)</f>
        <v>4761</v>
      </c>
      <c r="F8" s="112">
        <f>SUM(F10:F10)</f>
        <v>537515</v>
      </c>
    </row>
    <row r="9" spans="1:6" ht="30" customHeight="1">
      <c r="A9" s="1878" t="s">
        <v>354</v>
      </c>
      <c r="B9" s="1879"/>
      <c r="C9" s="1879"/>
      <c r="D9" s="1879"/>
      <c r="E9" s="1879"/>
      <c r="F9" s="1880"/>
    </row>
    <row r="10" spans="1:6" ht="30" customHeight="1">
      <c r="A10" s="110" t="s">
        <v>1821</v>
      </c>
      <c r="B10" s="524"/>
      <c r="C10" s="524">
        <v>362088</v>
      </c>
      <c r="D10" s="524">
        <v>170666</v>
      </c>
      <c r="E10" s="115">
        <v>4761</v>
      </c>
      <c r="F10" s="116">
        <f>SUM(B10:E10)</f>
        <v>537515</v>
      </c>
    </row>
    <row r="11" spans="1:6" ht="30" customHeight="1">
      <c r="A11" s="110" t="s">
        <v>672</v>
      </c>
      <c r="B11" s="111">
        <v>12000</v>
      </c>
      <c r="C11" s="111">
        <v>63898</v>
      </c>
      <c r="D11" s="111">
        <v>18117</v>
      </c>
      <c r="E11" s="115">
        <v>840</v>
      </c>
      <c r="F11" s="116">
        <f>SUM(B11:E11)</f>
        <v>94855</v>
      </c>
    </row>
    <row r="12" spans="1:6" ht="30" customHeight="1">
      <c r="A12" s="117" t="s">
        <v>673</v>
      </c>
      <c r="B12" s="118">
        <f>SUM(B10:B11)</f>
        <v>12000</v>
      </c>
      <c r="C12" s="118">
        <f>SUM(C10:C11)</f>
        <v>425986</v>
      </c>
      <c r="D12" s="118">
        <f>SUM(D10:D11)</f>
        <v>188783</v>
      </c>
      <c r="E12" s="118">
        <f>SUM(E10:E11)</f>
        <v>5601</v>
      </c>
      <c r="F12" s="116">
        <f>SUM(F10:F11)</f>
        <v>632370</v>
      </c>
    </row>
    <row r="13" spans="1:6" ht="30" customHeight="1">
      <c r="A13" s="108" t="s">
        <v>355</v>
      </c>
      <c r="B13" s="109">
        <f>B12</f>
        <v>12000</v>
      </c>
      <c r="C13" s="109">
        <f>C12</f>
        <v>425986</v>
      </c>
      <c r="D13" s="109">
        <f>D12</f>
        <v>188783</v>
      </c>
      <c r="E13" s="109">
        <f>E12</f>
        <v>5601</v>
      </c>
      <c r="F13" s="112">
        <f>F12</f>
        <v>632370</v>
      </c>
    </row>
    <row r="15" spans="2:3" ht="15">
      <c r="B15" s="783"/>
      <c r="C15" s="783"/>
    </row>
    <row r="16" spans="1:6" ht="15">
      <c r="A16" s="104" t="s">
        <v>784</v>
      </c>
      <c r="B16" s="106"/>
      <c r="C16" s="106"/>
      <c r="D16" s="106"/>
      <c r="E16" s="106"/>
      <c r="F16" s="105"/>
    </row>
    <row r="17" spans="1:6" ht="15">
      <c r="A17" s="104"/>
      <c r="B17" s="106"/>
      <c r="C17" s="106"/>
      <c r="D17" s="106"/>
      <c r="E17" s="106"/>
      <c r="F17" s="105"/>
    </row>
    <row r="18" spans="1:6" ht="15">
      <c r="A18" s="105"/>
      <c r="B18" s="106"/>
      <c r="C18" s="106"/>
      <c r="D18" s="106"/>
      <c r="E18" s="106"/>
      <c r="F18" s="107" t="s">
        <v>44</v>
      </c>
    </row>
    <row r="19" spans="1:6" ht="19.5" customHeight="1">
      <c r="A19" s="1859" t="s">
        <v>1481</v>
      </c>
      <c r="B19" s="113" t="s">
        <v>229</v>
      </c>
      <c r="C19" s="113" t="s">
        <v>1749</v>
      </c>
      <c r="D19" s="113" t="s">
        <v>1799</v>
      </c>
      <c r="E19" s="113" t="s">
        <v>1817</v>
      </c>
      <c r="F19" s="1853" t="s">
        <v>1561</v>
      </c>
    </row>
    <row r="20" spans="1:6" ht="19.5" customHeight="1">
      <c r="A20" s="1860"/>
      <c r="B20" s="234" t="s">
        <v>668</v>
      </c>
      <c r="C20" s="1856" t="s">
        <v>1313</v>
      </c>
      <c r="D20" s="1857"/>
      <c r="E20" s="1857"/>
      <c r="F20" s="1854"/>
    </row>
    <row r="21" spans="1:6" ht="35.25" customHeight="1">
      <c r="A21" s="108" t="s">
        <v>353</v>
      </c>
      <c r="B21" s="109"/>
      <c r="C21" s="109">
        <f>SUM(C23:C23)</f>
        <v>300000</v>
      </c>
      <c r="D21" s="109">
        <f>SUM(D23:D23)</f>
        <v>1200000</v>
      </c>
      <c r="E21" s="109">
        <f>SUM(E23:E23)</f>
        <v>232800</v>
      </c>
      <c r="F21" s="112">
        <f>SUM(F23:F23)</f>
        <v>1732800</v>
      </c>
    </row>
    <row r="22" spans="1:6" ht="35.25" customHeight="1">
      <c r="A22" s="1878" t="s">
        <v>354</v>
      </c>
      <c r="B22" s="1879"/>
      <c r="C22" s="1879"/>
      <c r="D22" s="1879"/>
      <c r="E22" s="1879"/>
      <c r="F22" s="1880"/>
    </row>
    <row r="23" spans="1:6" ht="35.25" customHeight="1">
      <c r="A23" s="110" t="s">
        <v>783</v>
      </c>
      <c r="B23" s="524"/>
      <c r="C23" s="717">
        <v>300000</v>
      </c>
      <c r="D23" s="717">
        <v>1200000</v>
      </c>
      <c r="E23" s="717">
        <v>232800</v>
      </c>
      <c r="F23" s="116">
        <f>SUM(B23:E23)</f>
        <v>1732800</v>
      </c>
    </row>
    <row r="24" spans="1:6" ht="35.25" customHeight="1">
      <c r="A24" s="110" t="s">
        <v>672</v>
      </c>
      <c r="B24" s="111">
        <v>9787</v>
      </c>
      <c r="C24" s="717">
        <v>24000</v>
      </c>
      <c r="D24" s="717">
        <v>95000</v>
      </c>
      <c r="E24" s="717">
        <v>14069</v>
      </c>
      <c r="F24" s="116">
        <f>SUM(B24:E24)</f>
        <v>142856</v>
      </c>
    </row>
    <row r="25" spans="1:6" ht="35.25" customHeight="1">
      <c r="A25" s="525" t="s">
        <v>673</v>
      </c>
      <c r="B25" s="526">
        <f>SUM(B23:B24)</f>
        <v>9787</v>
      </c>
      <c r="C25" s="526">
        <f>SUM(C23:C24)</f>
        <v>324000</v>
      </c>
      <c r="D25" s="526">
        <f>SUM(D23:D24)</f>
        <v>1295000</v>
      </c>
      <c r="E25" s="526">
        <f>SUM(E23:E24)</f>
        <v>246869</v>
      </c>
      <c r="F25" s="528">
        <f>SUM(F23:F24)</f>
        <v>1875656</v>
      </c>
    </row>
    <row r="26" spans="1:6" ht="35.25" customHeight="1">
      <c r="A26" s="108" t="s">
        <v>355</v>
      </c>
      <c r="B26" s="109">
        <f>B25</f>
        <v>9787</v>
      </c>
      <c r="C26" s="109">
        <f>C25</f>
        <v>324000</v>
      </c>
      <c r="D26" s="109">
        <f>D25</f>
        <v>1295000</v>
      </c>
      <c r="E26" s="109">
        <f>E25</f>
        <v>246869</v>
      </c>
      <c r="F26" s="112">
        <f>F25</f>
        <v>1875656</v>
      </c>
    </row>
  </sheetData>
  <mergeCells count="9">
    <mergeCell ref="A22:F22"/>
    <mergeCell ref="A19:A20"/>
    <mergeCell ref="F19:F20"/>
    <mergeCell ref="C20:E20"/>
    <mergeCell ref="A9:F9"/>
    <mergeCell ref="E1:F1"/>
    <mergeCell ref="A6:A7"/>
    <mergeCell ref="F6:F7"/>
    <mergeCell ref="C7:E7"/>
  </mergeCells>
  <printOptions horizontalCentered="1"/>
  <pageMargins left="0.3937007874015748" right="0.3937007874015748" top="0.3937007874015748" bottom="0.3937007874015748" header="0.5118110236220472" footer="0.5118110236220472"/>
  <pageSetup horizontalDpi="600" verticalDpi="600" orientation="landscape" paperSize="9" scale="80" r:id="rId1"/>
</worksheet>
</file>

<file path=xl/worksheets/sheet17.xml><?xml version="1.0" encoding="utf-8"?>
<worksheet xmlns="http://schemas.openxmlformats.org/spreadsheetml/2006/main" xmlns:r="http://schemas.openxmlformats.org/officeDocument/2006/relationships">
  <sheetPr>
    <tabColor indexed="43"/>
  </sheetPr>
  <dimension ref="A2:D36"/>
  <sheetViews>
    <sheetView workbookViewId="0" topLeftCell="A1">
      <selection activeCell="B62" sqref="B62"/>
    </sheetView>
  </sheetViews>
  <sheetFormatPr defaultColWidth="9.140625" defaultRowHeight="12.75"/>
  <cols>
    <col min="1" max="1" width="47.7109375" style="105" customWidth="1"/>
    <col min="2" max="3" width="20.7109375" style="106" customWidth="1"/>
    <col min="4" max="4" width="20.7109375" style="105" customWidth="1"/>
    <col min="5" max="16384" width="9.140625" style="105" customWidth="1"/>
  </cols>
  <sheetData>
    <row r="2" ht="15">
      <c r="A2" s="104" t="s">
        <v>786</v>
      </c>
    </row>
    <row r="3" ht="15">
      <c r="A3" s="104"/>
    </row>
    <row r="4" ht="15">
      <c r="D4" s="107" t="s">
        <v>44</v>
      </c>
    </row>
    <row r="5" spans="1:4" ht="20.25" customHeight="1">
      <c r="A5" s="1859" t="s">
        <v>1481</v>
      </c>
      <c r="B5" s="113" t="s">
        <v>1749</v>
      </c>
      <c r="C5" s="113" t="s">
        <v>1799</v>
      </c>
      <c r="D5" s="1853" t="s">
        <v>1561</v>
      </c>
    </row>
    <row r="6" spans="1:4" ht="20.25" customHeight="1">
      <c r="A6" s="1860"/>
      <c r="B6" s="1856" t="s">
        <v>1313</v>
      </c>
      <c r="C6" s="1857"/>
      <c r="D6" s="1854"/>
    </row>
    <row r="7" spans="1:4" s="114" customFormat="1" ht="20.25" customHeight="1">
      <c r="A7" s="108" t="s">
        <v>353</v>
      </c>
      <c r="B7" s="109">
        <f>SUM(B9:B9)</f>
        <v>41012</v>
      </c>
      <c r="C7" s="109">
        <f>SUM(C9:C9)</f>
        <v>8988</v>
      </c>
      <c r="D7" s="112">
        <f>SUM(D9:D9)</f>
        <v>50000</v>
      </c>
    </row>
    <row r="8" spans="1:4" ht="20.25" customHeight="1">
      <c r="A8" s="1878" t="s">
        <v>354</v>
      </c>
      <c r="B8" s="1879"/>
      <c r="C8" s="1879"/>
      <c r="D8" s="1880"/>
    </row>
    <row r="9" spans="1:4" ht="20.25" customHeight="1">
      <c r="A9" s="110" t="s">
        <v>785</v>
      </c>
      <c r="B9" s="717">
        <v>41012</v>
      </c>
      <c r="C9" s="717">
        <v>8988</v>
      </c>
      <c r="D9" s="116">
        <f>SUM(B9:C9)</f>
        <v>50000</v>
      </c>
    </row>
    <row r="10" spans="1:4" ht="20.25" customHeight="1">
      <c r="A10" s="110" t="s">
        <v>672</v>
      </c>
      <c r="B10" s="717">
        <v>4593</v>
      </c>
      <c r="C10" s="717">
        <v>1007</v>
      </c>
      <c r="D10" s="116">
        <f>SUM(B10:C10)</f>
        <v>5600</v>
      </c>
    </row>
    <row r="11" spans="1:4" ht="20.25" customHeight="1">
      <c r="A11" s="525" t="s">
        <v>673</v>
      </c>
      <c r="B11" s="526">
        <f>SUM(B9:B10)</f>
        <v>45605</v>
      </c>
      <c r="C11" s="526">
        <f>SUM(C9:C10)</f>
        <v>9995</v>
      </c>
      <c r="D11" s="528">
        <f>SUM(D9:D10)</f>
        <v>55600</v>
      </c>
    </row>
    <row r="12" spans="1:4" ht="20.25" customHeight="1">
      <c r="A12" s="108" t="s">
        <v>355</v>
      </c>
      <c r="B12" s="109">
        <f>B11</f>
        <v>45605</v>
      </c>
      <c r="C12" s="109">
        <f>C11</f>
        <v>9995</v>
      </c>
      <c r="D12" s="112">
        <f>D11</f>
        <v>55600</v>
      </c>
    </row>
    <row r="15" ht="15">
      <c r="A15" s="104" t="s">
        <v>789</v>
      </c>
    </row>
    <row r="16" ht="20.25" customHeight="1">
      <c r="C16" s="107" t="s">
        <v>44</v>
      </c>
    </row>
    <row r="17" spans="1:3" ht="20.25" customHeight="1">
      <c r="A17" s="1859" t="s">
        <v>1481</v>
      </c>
      <c r="B17" s="113" t="s">
        <v>1749</v>
      </c>
      <c r="C17" s="1887" t="s">
        <v>1561</v>
      </c>
    </row>
    <row r="18" spans="1:3" ht="20.25" customHeight="1">
      <c r="A18" s="1860"/>
      <c r="B18" s="918" t="s">
        <v>1313</v>
      </c>
      <c r="C18" s="1888"/>
    </row>
    <row r="19" spans="1:3" ht="20.25" customHeight="1">
      <c r="A19" s="108" t="s">
        <v>353</v>
      </c>
      <c r="B19" s="109">
        <f>SUM(B21:B21)</f>
        <v>59757</v>
      </c>
      <c r="C19" s="112">
        <f>SUM(C21:C21)</f>
        <v>59757</v>
      </c>
    </row>
    <row r="20" spans="1:3" ht="20.25" customHeight="1">
      <c r="A20" s="1878" t="s">
        <v>354</v>
      </c>
      <c r="B20" s="1879"/>
      <c r="C20" s="1880"/>
    </row>
    <row r="21" spans="1:3" ht="20.25" customHeight="1">
      <c r="A21" s="110" t="s">
        <v>787</v>
      </c>
      <c r="B21" s="524">
        <v>59757</v>
      </c>
      <c r="C21" s="116">
        <f>SUM(B21:B21)</f>
        <v>59757</v>
      </c>
    </row>
    <row r="22" spans="1:3" ht="20.25" customHeight="1">
      <c r="A22" s="110" t="s">
        <v>788</v>
      </c>
      <c r="B22" s="111">
        <v>6899</v>
      </c>
      <c r="C22" s="116">
        <f>SUM(B22:B22)</f>
        <v>6899</v>
      </c>
    </row>
    <row r="23" spans="1:3" ht="20.25" customHeight="1">
      <c r="A23" s="117" t="s">
        <v>673</v>
      </c>
      <c r="B23" s="118">
        <f>SUM(B21:B22)</f>
        <v>66656</v>
      </c>
      <c r="C23" s="116">
        <f>SUM(C21:C22)</f>
        <v>66656</v>
      </c>
    </row>
    <row r="24" spans="1:3" ht="20.25" customHeight="1">
      <c r="A24" s="108" t="s">
        <v>355</v>
      </c>
      <c r="B24" s="109">
        <f>B23</f>
        <v>66656</v>
      </c>
      <c r="C24" s="112">
        <f>C23</f>
        <v>66656</v>
      </c>
    </row>
    <row r="27" spans="1:3" ht="15">
      <c r="A27" s="104" t="s">
        <v>481</v>
      </c>
      <c r="C27" s="105"/>
    </row>
    <row r="28" ht="22.5" customHeight="1">
      <c r="C28" s="107" t="s">
        <v>44</v>
      </c>
    </row>
    <row r="29" spans="1:3" ht="20.25" customHeight="1">
      <c r="A29" s="1859" t="s">
        <v>1481</v>
      </c>
      <c r="B29" s="113" t="s">
        <v>1749</v>
      </c>
      <c r="C29" s="1887" t="s">
        <v>1561</v>
      </c>
    </row>
    <row r="30" spans="1:3" ht="20.25" customHeight="1">
      <c r="A30" s="1860"/>
      <c r="B30" s="918" t="s">
        <v>1313</v>
      </c>
      <c r="C30" s="1888"/>
    </row>
    <row r="31" spans="1:3" ht="20.25" customHeight="1">
      <c r="A31" s="108" t="s">
        <v>353</v>
      </c>
      <c r="B31" s="109">
        <f>SUM(B33:B33)</f>
        <v>52900</v>
      </c>
      <c r="C31" s="112">
        <f>SUM(C33:C33)</f>
        <v>52900</v>
      </c>
    </row>
    <row r="32" spans="1:3" ht="20.25" customHeight="1">
      <c r="A32" s="1878" t="s">
        <v>354</v>
      </c>
      <c r="B32" s="1879"/>
      <c r="C32" s="1880"/>
    </row>
    <row r="33" spans="1:3" ht="20.25" customHeight="1">
      <c r="A33" s="110" t="s">
        <v>787</v>
      </c>
      <c r="B33" s="524">
        <v>52900</v>
      </c>
      <c r="C33" s="116">
        <f>SUM(B33:B33)</f>
        <v>52900</v>
      </c>
    </row>
    <row r="34" spans="1:3" ht="20.25" customHeight="1">
      <c r="A34" s="110" t="s">
        <v>672</v>
      </c>
      <c r="B34" s="111">
        <v>9733</v>
      </c>
      <c r="C34" s="116">
        <f>62633-C33</f>
        <v>9733</v>
      </c>
    </row>
    <row r="35" spans="1:3" ht="20.25" customHeight="1">
      <c r="A35" s="117" t="s">
        <v>673</v>
      </c>
      <c r="B35" s="118">
        <f>SUM(B33:B34)</f>
        <v>62633</v>
      </c>
      <c r="C35" s="116">
        <f>SUM(C33:C34)</f>
        <v>62633</v>
      </c>
    </row>
    <row r="36" spans="1:3" ht="20.25" customHeight="1">
      <c r="A36" s="108" t="s">
        <v>355</v>
      </c>
      <c r="B36" s="109">
        <f>B35</f>
        <v>62633</v>
      </c>
      <c r="C36" s="112">
        <f>C35</f>
        <v>62633</v>
      </c>
    </row>
  </sheetData>
  <mergeCells count="10">
    <mergeCell ref="A32:C32"/>
    <mergeCell ref="A29:A30"/>
    <mergeCell ref="C29:C30"/>
    <mergeCell ref="A8:D8"/>
    <mergeCell ref="A20:C20"/>
    <mergeCell ref="A5:A6"/>
    <mergeCell ref="D5:D6"/>
    <mergeCell ref="B6:C6"/>
    <mergeCell ref="A17:A18"/>
    <mergeCell ref="C17:C18"/>
  </mergeCells>
  <printOptions horizontalCentered="1"/>
  <pageMargins left="0.3937007874015748" right="0.3937007874015748" top="0.3937007874015748" bottom="0.3937007874015748" header="0.39" footer="0.35"/>
  <pageSetup horizontalDpi="600" verticalDpi="600" orientation="landscape" paperSize="9" scale="80" r:id="rId1"/>
</worksheet>
</file>

<file path=xl/worksheets/sheet18.xml><?xml version="1.0" encoding="utf-8"?>
<worksheet xmlns="http://schemas.openxmlformats.org/spreadsheetml/2006/main" xmlns:r="http://schemas.openxmlformats.org/officeDocument/2006/relationships">
  <sheetPr codeName="Munka20">
    <tabColor indexed="43"/>
  </sheetPr>
  <dimension ref="A1:N41"/>
  <sheetViews>
    <sheetView workbookViewId="0" topLeftCell="A19">
      <selection activeCell="B62" sqref="B62"/>
    </sheetView>
  </sheetViews>
  <sheetFormatPr defaultColWidth="9.140625" defaultRowHeight="12.75"/>
  <cols>
    <col min="1" max="1" width="28.00390625" style="3" customWidth="1"/>
    <col min="2" max="2" width="14.00390625" style="4" customWidth="1"/>
    <col min="3" max="4" width="13.28125" style="4" customWidth="1"/>
    <col min="5" max="5" width="30.8515625" style="4" customWidth="1"/>
    <col min="6" max="6" width="13.57421875" style="6" customWidth="1"/>
    <col min="7" max="8" width="13.28125" style="4" customWidth="1"/>
    <col min="9" max="9" width="12.57421875" style="4" bestFit="1" customWidth="1"/>
    <col min="10" max="14" width="9.140625" style="6" customWidth="1"/>
    <col min="15" max="16384" width="9.140625" style="4" customWidth="1"/>
  </cols>
  <sheetData>
    <row r="1" spans="1:8" ht="21.75" customHeight="1">
      <c r="A1" s="252"/>
      <c r="B1" s="253"/>
      <c r="C1" s="253"/>
      <c r="D1" s="253"/>
      <c r="E1" s="253"/>
      <c r="F1" s="254"/>
      <c r="G1" s="1890" t="s">
        <v>50</v>
      </c>
      <c r="H1" s="1890"/>
    </row>
    <row r="2" spans="1:9" ht="22.5" customHeight="1">
      <c r="A2" s="1889" t="s">
        <v>1605</v>
      </c>
      <c r="B2" s="1889"/>
      <c r="C2" s="1889"/>
      <c r="D2" s="1889"/>
      <c r="E2" s="1889"/>
      <c r="F2" s="1889"/>
      <c r="G2" s="1889"/>
      <c r="H2" s="1889"/>
      <c r="I2" s="89"/>
    </row>
    <row r="3" spans="1:9" ht="18.75" customHeight="1">
      <c r="A3" s="1889" t="s">
        <v>358</v>
      </c>
      <c r="B3" s="1889"/>
      <c r="C3" s="1889"/>
      <c r="D3" s="1889"/>
      <c r="E3" s="1889"/>
      <c r="F3" s="1889"/>
      <c r="G3" s="1889"/>
      <c r="H3" s="1889"/>
      <c r="I3" s="89"/>
    </row>
    <row r="4" spans="1:9" ht="15.75">
      <c r="A4" s="256"/>
      <c r="B4" s="257"/>
      <c r="C4" s="257"/>
      <c r="D4" s="257"/>
      <c r="E4" s="257"/>
      <c r="F4" s="1895" t="s">
        <v>44</v>
      </c>
      <c r="G4" s="1895"/>
      <c r="H4" s="1895"/>
      <c r="I4" s="89"/>
    </row>
    <row r="5" spans="1:9" ht="24" customHeight="1">
      <c r="A5" s="1891" t="s">
        <v>938</v>
      </c>
      <c r="B5" s="1892"/>
      <c r="C5" s="1892"/>
      <c r="D5" s="1893"/>
      <c r="E5" s="1894" t="s">
        <v>939</v>
      </c>
      <c r="F5" s="1892"/>
      <c r="G5" s="1892"/>
      <c r="H5" s="1893"/>
      <c r="I5" s="88"/>
    </row>
    <row r="6" spans="1:14" s="1" customFormat="1" ht="35.25" customHeight="1">
      <c r="A6" s="258" t="s">
        <v>1481</v>
      </c>
      <c r="B6" s="259" t="s">
        <v>1606</v>
      </c>
      <c r="C6" s="259" t="s">
        <v>1815</v>
      </c>
      <c r="D6" s="260" t="s">
        <v>1598</v>
      </c>
      <c r="E6" s="261" t="s">
        <v>1481</v>
      </c>
      <c r="F6" s="259" t="s">
        <v>1606</v>
      </c>
      <c r="G6" s="259" t="s">
        <v>1815</v>
      </c>
      <c r="H6" s="260" t="s">
        <v>1598</v>
      </c>
      <c r="I6" s="91"/>
      <c r="J6" s="5"/>
      <c r="K6" s="5"/>
      <c r="L6" s="5"/>
      <c r="M6" s="5"/>
      <c r="N6" s="5"/>
    </row>
    <row r="7" spans="1:9" ht="31.5" customHeight="1">
      <c r="A7" s="262" t="s">
        <v>940</v>
      </c>
      <c r="B7" s="264">
        <v>6564466</v>
      </c>
      <c r="C7" s="264">
        <v>6081087</v>
      </c>
      <c r="D7" s="265">
        <f>SUM('1. sz. melléklet'!B10,'1. sz. melléklet'!B13,'1. sz. melléklet'!B14,'1. sz. melléklet'!B26)</f>
        <v>6381037</v>
      </c>
      <c r="E7" s="266" t="s">
        <v>941</v>
      </c>
      <c r="F7" s="263">
        <v>8161882</v>
      </c>
      <c r="G7" s="267">
        <v>7190984</v>
      </c>
      <c r="H7" s="268">
        <f>'1. sz. melléklet'!D39</f>
        <v>7051559.090909091</v>
      </c>
      <c r="I7" s="92"/>
    </row>
    <row r="8" spans="1:9" ht="31.5" customHeight="1">
      <c r="A8" s="269" t="s">
        <v>942</v>
      </c>
      <c r="B8" s="270">
        <v>2858589</v>
      </c>
      <c r="C8" s="270">
        <v>2006581</v>
      </c>
      <c r="D8" s="271">
        <f>SUM('1. sz. melléklet'!B19)</f>
        <v>2173118</v>
      </c>
      <c r="E8" s="272" t="s">
        <v>943</v>
      </c>
      <c r="F8" s="270">
        <v>2597577</v>
      </c>
      <c r="G8" s="273">
        <v>2331113</v>
      </c>
      <c r="H8" s="274">
        <f>'1. sz. melléklet'!D40</f>
        <v>2287857.909090909</v>
      </c>
      <c r="I8" s="92"/>
    </row>
    <row r="9" spans="1:9" ht="31.5" customHeight="1">
      <c r="A9" s="269" t="s">
        <v>944</v>
      </c>
      <c r="B9" s="270">
        <v>340466</v>
      </c>
      <c r="C9" s="270">
        <v>60472</v>
      </c>
      <c r="D9" s="271">
        <f>SUM('1. sz. melléklet'!B44)-'1. sz. melléklet'!B45</f>
        <v>486745</v>
      </c>
      <c r="E9" s="272" t="s">
        <v>945</v>
      </c>
      <c r="F9" s="270">
        <v>5218561</v>
      </c>
      <c r="G9" s="273">
        <v>4803023</v>
      </c>
      <c r="H9" s="274">
        <f>SUM('1. sz. melléklet'!D41)-'3.1. terv alapegys'!C11</f>
        <v>4978399</v>
      </c>
      <c r="I9" s="92"/>
    </row>
    <row r="10" spans="1:9" ht="31.5" customHeight="1">
      <c r="A10" s="269" t="s">
        <v>946</v>
      </c>
      <c r="B10" s="270">
        <v>7231153</v>
      </c>
      <c r="C10" s="270">
        <v>6560255</v>
      </c>
      <c r="D10" s="271">
        <f>SUM('1. sz. melléklet'!B31:B35,'1. sz. melléklet'!B37)</f>
        <v>6390205</v>
      </c>
      <c r="E10" s="272" t="s">
        <v>1552</v>
      </c>
      <c r="F10" s="270">
        <v>28989</v>
      </c>
      <c r="G10" s="273">
        <v>26200</v>
      </c>
      <c r="H10" s="274">
        <f>'1. sz. melléklet'!D45</f>
        <v>35455</v>
      </c>
      <c r="I10" s="92"/>
    </row>
    <row r="11" spans="1:9" ht="31.5" customHeight="1">
      <c r="A11" s="269" t="s">
        <v>1544</v>
      </c>
      <c r="B11" s="270">
        <v>820922</v>
      </c>
      <c r="C11" s="270"/>
      <c r="D11" s="271">
        <f>'1. sz. melléklet'!B56</f>
        <v>0</v>
      </c>
      <c r="E11" s="272" t="s">
        <v>1546</v>
      </c>
      <c r="F11" s="270"/>
      <c r="G11" s="273"/>
      <c r="H11" s="274"/>
      <c r="I11" s="92"/>
    </row>
    <row r="12" spans="1:9" ht="31.5" customHeight="1">
      <c r="A12" s="269" t="s">
        <v>947</v>
      </c>
      <c r="B12" s="270">
        <v>9977</v>
      </c>
      <c r="C12" s="270">
        <v>11700</v>
      </c>
      <c r="D12" s="271">
        <f>'1. sz. melléklet'!B52</f>
        <v>12000</v>
      </c>
      <c r="E12" s="272" t="s">
        <v>53</v>
      </c>
      <c r="F12" s="270">
        <v>2121865</v>
      </c>
      <c r="G12" s="273">
        <v>1469544</v>
      </c>
      <c r="H12" s="274">
        <f>'1. sz. melléklet'!D46</f>
        <v>1957635</v>
      </c>
      <c r="I12" s="92"/>
    </row>
    <row r="13" spans="1:9" ht="31.5" customHeight="1">
      <c r="A13" s="275" t="s">
        <v>949</v>
      </c>
      <c r="B13" s="270">
        <v>212634</v>
      </c>
      <c r="C13" s="270">
        <v>202404</v>
      </c>
      <c r="D13" s="271">
        <f>'1. sz. melléklet'!B45</f>
        <v>193874</v>
      </c>
      <c r="E13" s="272" t="s">
        <v>950</v>
      </c>
      <c r="F13" s="270">
        <v>206339</v>
      </c>
      <c r="G13" s="273">
        <v>115950</v>
      </c>
      <c r="H13" s="274"/>
      <c r="I13" s="92"/>
    </row>
    <row r="14" spans="1:9" ht="31.5" customHeight="1">
      <c r="A14" s="275" t="s">
        <v>1638</v>
      </c>
      <c r="B14" s="270">
        <v>2000000</v>
      </c>
      <c r="C14" s="270">
        <v>500000</v>
      </c>
      <c r="D14" s="271">
        <f>'1.c bevételi tábla'!C75+'1.c bevételi tábla'!C23</f>
        <v>909000</v>
      </c>
      <c r="E14" s="272" t="s">
        <v>951</v>
      </c>
      <c r="F14" s="270"/>
      <c r="G14" s="273">
        <v>643724</v>
      </c>
      <c r="H14" s="274">
        <f>SUM('1. sz. melléklet'!D17,'1. sz. melléklet'!D21,'1. sz. melléklet'!D23)</f>
        <v>629890</v>
      </c>
      <c r="I14" s="92"/>
    </row>
    <row r="15" spans="1:9" ht="31.5" customHeight="1">
      <c r="A15" s="276" t="s">
        <v>952</v>
      </c>
      <c r="B15" s="277">
        <v>3531047</v>
      </c>
      <c r="C15" s="277"/>
      <c r="D15" s="278"/>
      <c r="E15" s="279" t="s">
        <v>952</v>
      </c>
      <c r="F15" s="277">
        <v>2583016</v>
      </c>
      <c r="G15" s="280"/>
      <c r="H15" s="281">
        <f>'1. sz. melléklet'!D61</f>
        <v>0</v>
      </c>
      <c r="I15" s="88"/>
    </row>
    <row r="16" spans="1:9" ht="24.75" customHeight="1">
      <c r="A16" s="282" t="s">
        <v>953</v>
      </c>
      <c r="B16" s="283">
        <f>SUM(B7:B15)</f>
        <v>23569254</v>
      </c>
      <c r="C16" s="283">
        <f>SUM(C7:C15)</f>
        <v>15422499</v>
      </c>
      <c r="D16" s="284">
        <f>SUM(D7:D15)</f>
        <v>16545979</v>
      </c>
      <c r="E16" s="285" t="s">
        <v>953</v>
      </c>
      <c r="F16" s="283">
        <f>SUM(F7:F15)</f>
        <v>20918229</v>
      </c>
      <c r="G16" s="283">
        <f>SUM(G7:G15)</f>
        <v>16580538</v>
      </c>
      <c r="H16" s="284">
        <f>SUM(H7:H15)</f>
        <v>16940796</v>
      </c>
      <c r="I16" s="88"/>
    </row>
    <row r="17" spans="1:9" ht="22.5" customHeight="1">
      <c r="A17" s="286" t="s">
        <v>954</v>
      </c>
      <c r="B17" s="287" t="str">
        <f>IF(((F16-B16)&gt;0),F16-B16,"----")</f>
        <v>----</v>
      </c>
      <c r="C17" s="288">
        <f>IF(((G16-C16)&gt;0),G16-C16,"----")</f>
        <v>1158039</v>
      </c>
      <c r="D17" s="289">
        <f>IF(((H16-D16)&gt;0),H16-D16,"----")</f>
        <v>394817</v>
      </c>
      <c r="E17" s="290" t="s">
        <v>955</v>
      </c>
      <c r="F17" s="288">
        <f>IF(((B16-F16)&gt;0),B16-F16,"----")</f>
        <v>2651025</v>
      </c>
      <c r="G17" s="287" t="str">
        <f>IF(((C16-G16)&gt;0),C16-G16,"----")</f>
        <v>----</v>
      </c>
      <c r="H17" s="291" t="str">
        <f>IF(((D16-H16)&gt;0),D16-H16,"----")</f>
        <v>----</v>
      </c>
      <c r="I17" s="88"/>
    </row>
    <row r="18" spans="1:9" ht="15.75">
      <c r="A18" s="1896"/>
      <c r="B18" s="1896"/>
      <c r="C18" s="1896"/>
      <c r="D18" s="1896"/>
      <c r="E18" s="1896"/>
      <c r="F18" s="1896"/>
      <c r="G18" s="257"/>
      <c r="H18" s="257"/>
      <c r="I18" s="89"/>
    </row>
    <row r="19" spans="1:9" ht="21" customHeight="1">
      <c r="A19" s="256"/>
      <c r="B19" s="257"/>
      <c r="C19" s="257"/>
      <c r="D19" s="257"/>
      <c r="E19" s="257"/>
      <c r="F19" s="292"/>
      <c r="G19" s="1897" t="s">
        <v>49</v>
      </c>
      <c r="H19" s="1897"/>
      <c r="I19" s="89"/>
    </row>
    <row r="20" spans="1:9" ht="15.75" customHeight="1">
      <c r="A20" s="1889" t="s">
        <v>1605</v>
      </c>
      <c r="B20" s="1889"/>
      <c r="C20" s="1889"/>
      <c r="D20" s="1889"/>
      <c r="E20" s="1889"/>
      <c r="F20" s="1889"/>
      <c r="G20" s="1889"/>
      <c r="H20" s="1889"/>
      <c r="I20" s="89"/>
    </row>
    <row r="21" spans="1:9" ht="21" customHeight="1">
      <c r="A21" s="1889" t="s">
        <v>975</v>
      </c>
      <c r="B21" s="1889"/>
      <c r="C21" s="1889"/>
      <c r="D21" s="1889"/>
      <c r="E21" s="1889"/>
      <c r="F21" s="1889"/>
      <c r="G21" s="1889"/>
      <c r="H21" s="1889"/>
      <c r="I21" s="89"/>
    </row>
    <row r="22" spans="1:9" ht="21" customHeight="1">
      <c r="A22" s="255"/>
      <c r="B22" s="255"/>
      <c r="C22" s="255"/>
      <c r="D22" s="255"/>
      <c r="E22" s="255"/>
      <c r="F22" s="255"/>
      <c r="G22" s="257"/>
      <c r="H22" s="257"/>
      <c r="I22" s="89"/>
    </row>
    <row r="23" spans="1:9" ht="15.75">
      <c r="A23" s="256"/>
      <c r="B23" s="257"/>
      <c r="C23" s="257"/>
      <c r="D23" s="257"/>
      <c r="E23" s="257"/>
      <c r="F23" s="1895" t="s">
        <v>44</v>
      </c>
      <c r="G23" s="1895"/>
      <c r="H23" s="1895"/>
      <c r="I23" s="89"/>
    </row>
    <row r="24" spans="1:9" ht="24" customHeight="1">
      <c r="A24" s="1891" t="s">
        <v>938</v>
      </c>
      <c r="B24" s="1892"/>
      <c r="C24" s="1892"/>
      <c r="D24" s="1893"/>
      <c r="E24" s="1894" t="s">
        <v>939</v>
      </c>
      <c r="F24" s="1892"/>
      <c r="G24" s="1892"/>
      <c r="H24" s="1893"/>
      <c r="I24" s="93"/>
    </row>
    <row r="25" spans="1:14" s="1" customFormat="1" ht="35.25" customHeight="1">
      <c r="A25" s="258" t="s">
        <v>1481</v>
      </c>
      <c r="B25" s="259" t="s">
        <v>1606</v>
      </c>
      <c r="C25" s="259" t="s">
        <v>1815</v>
      </c>
      <c r="D25" s="260" t="s">
        <v>1598</v>
      </c>
      <c r="E25" s="261" t="s">
        <v>1481</v>
      </c>
      <c r="F25" s="259" t="s">
        <v>1606</v>
      </c>
      <c r="G25" s="259" t="s">
        <v>1815</v>
      </c>
      <c r="H25" s="260" t="s">
        <v>1598</v>
      </c>
      <c r="I25" s="91"/>
      <c r="J25" s="5"/>
      <c r="K25" s="5"/>
      <c r="L25" s="5"/>
      <c r="M25" s="5"/>
      <c r="N25" s="5"/>
    </row>
    <row r="26" spans="1:9" ht="48" customHeight="1">
      <c r="A26" s="262" t="s">
        <v>976</v>
      </c>
      <c r="B26" s="263">
        <v>665556</v>
      </c>
      <c r="C26" s="263">
        <v>1029956</v>
      </c>
      <c r="D26" s="1025">
        <f>SUM('1.c bevételi tábla'!C35,'1.c bevételi tábla'!C41,'1.c bevételi tábla'!C42,'1.c bevételi tábla'!C45)+'2.sz. intézményi'!I181</f>
        <v>597985</v>
      </c>
      <c r="E26" s="266" t="s">
        <v>1556</v>
      </c>
      <c r="F26" s="263">
        <v>3400857</v>
      </c>
      <c r="G26" s="267">
        <v>2542768</v>
      </c>
      <c r="H26" s="268">
        <f>SUM('1. sz. melléklet'!D49,'1. sz. melléklet'!D51)</f>
        <v>2644590</v>
      </c>
      <c r="I26" s="88"/>
    </row>
    <row r="27" spans="1:9" ht="44.25" customHeight="1">
      <c r="A27" s="269" t="s">
        <v>977</v>
      </c>
      <c r="B27" s="270">
        <v>297076</v>
      </c>
      <c r="C27" s="270">
        <v>0</v>
      </c>
      <c r="D27" s="271">
        <f>'1. sz. melléklet'!B36</f>
        <v>0</v>
      </c>
      <c r="E27" s="272" t="s">
        <v>983</v>
      </c>
      <c r="F27" s="270">
        <v>365468</v>
      </c>
      <c r="G27" s="273">
        <v>315725</v>
      </c>
      <c r="H27" s="274">
        <f>SUM('1. sz. melléklet'!D50)</f>
        <v>398392</v>
      </c>
      <c r="I27" s="13"/>
    </row>
    <row r="28" spans="1:9" ht="34.5" customHeight="1">
      <c r="A28" s="269" t="s">
        <v>433</v>
      </c>
      <c r="B28" s="270">
        <f>394747+72496</f>
        <v>467243</v>
      </c>
      <c r="C28" s="270">
        <v>2034246</v>
      </c>
      <c r="D28" s="271">
        <f>SUM('1.c bevételi tábla'!C73,'1.c bevételi tábla'!C74)</f>
        <v>3179907</v>
      </c>
      <c r="E28" s="272" t="s">
        <v>492</v>
      </c>
      <c r="F28" s="270">
        <v>428121</v>
      </c>
      <c r="G28" s="273">
        <v>721594</v>
      </c>
      <c r="H28" s="274">
        <f>SUM('3.1. terv alapegys'!C12,'3.1. terv alapegys'!C27,'3.1. terv alapegys'!C28,'3.1. terv alapegys'!C29)</f>
        <v>950742</v>
      </c>
      <c r="I28" s="13"/>
    </row>
    <row r="29" spans="1:9" ht="30.75" customHeight="1">
      <c r="A29" s="275" t="s">
        <v>1545</v>
      </c>
      <c r="B29" s="270">
        <v>357113</v>
      </c>
      <c r="C29" s="270">
        <v>32200</v>
      </c>
      <c r="D29" s="271">
        <f>SUM('2.sz. intézményi'!I227,'2.sz. intézményi'!I230)</f>
        <v>0</v>
      </c>
      <c r="E29" s="293" t="s">
        <v>951</v>
      </c>
      <c r="F29" s="270"/>
      <c r="G29" s="273">
        <v>701130</v>
      </c>
      <c r="H29" s="888">
        <f>SUM('1. sz. melléklet'!D15,'1. sz. melléklet'!D19)</f>
        <v>897218</v>
      </c>
      <c r="I29" s="88"/>
    </row>
    <row r="30" spans="1:9" ht="23.25" customHeight="1">
      <c r="A30" s="275" t="s">
        <v>493</v>
      </c>
      <c r="B30" s="270">
        <v>1049225</v>
      </c>
      <c r="C30" s="270">
        <v>951185</v>
      </c>
      <c r="D30" s="271">
        <f>'1.c bevételi tábla'!C46</f>
        <v>1091250</v>
      </c>
      <c r="E30" s="293" t="s">
        <v>952</v>
      </c>
      <c r="F30" s="270">
        <v>2850066</v>
      </c>
      <c r="G30" s="273"/>
      <c r="H30" s="274"/>
      <c r="I30" s="88"/>
    </row>
    <row r="31" spans="1:9" ht="23.25" customHeight="1">
      <c r="A31" s="275" t="s">
        <v>952</v>
      </c>
      <c r="B31" s="270">
        <v>3550472</v>
      </c>
      <c r="C31" s="270"/>
      <c r="D31" s="271"/>
      <c r="E31" s="293"/>
      <c r="F31" s="270"/>
      <c r="G31" s="273"/>
      <c r="H31" s="274"/>
      <c r="I31" s="88"/>
    </row>
    <row r="32" spans="1:9" ht="23.25" customHeight="1">
      <c r="A32" s="276" t="s">
        <v>494</v>
      </c>
      <c r="B32" s="277">
        <v>121433</v>
      </c>
      <c r="C32" s="277">
        <v>134600</v>
      </c>
      <c r="D32" s="278">
        <f>'1.c bevételi tábla'!C43</f>
        <v>41800</v>
      </c>
      <c r="E32" s="279"/>
      <c r="F32" s="277"/>
      <c r="G32" s="280"/>
      <c r="H32" s="281"/>
      <c r="I32" s="88"/>
    </row>
    <row r="33" spans="1:9" ht="27" customHeight="1">
      <c r="A33" s="282" t="s">
        <v>953</v>
      </c>
      <c r="B33" s="283">
        <f>SUM(B26:B32)</f>
        <v>6508118</v>
      </c>
      <c r="C33" s="283">
        <f>SUM(C26:C32)</f>
        <v>4182187</v>
      </c>
      <c r="D33" s="284">
        <f>SUM(D26:D32)</f>
        <v>4910942</v>
      </c>
      <c r="E33" s="285" t="s">
        <v>953</v>
      </c>
      <c r="F33" s="283">
        <f>SUM(F26:F32)</f>
        <v>7044512</v>
      </c>
      <c r="G33" s="283">
        <f>SUM(G26:G32)</f>
        <v>4281217</v>
      </c>
      <c r="H33" s="284">
        <f>SUM(H26:H32)</f>
        <v>4890942</v>
      </c>
      <c r="I33" s="88"/>
    </row>
    <row r="34" spans="1:9" ht="23.25" customHeight="1">
      <c r="A34" s="286" t="s">
        <v>954</v>
      </c>
      <c r="B34" s="288">
        <f>IF(((F33-B33)&gt;0),F33-B33,"----")</f>
        <v>536394</v>
      </c>
      <c r="C34" s="288">
        <f>IF(((G33-C33)&gt;0),G33-C33,"----")</f>
        <v>99030</v>
      </c>
      <c r="D34" s="291" t="str">
        <f>IF(((H33-D33)&gt;0),H33-D33,"----")</f>
        <v>----</v>
      </c>
      <c r="E34" s="290" t="s">
        <v>955</v>
      </c>
      <c r="F34" s="287" t="str">
        <f>IF(((B33-F33)&gt;0),B33-F33,"----")</f>
        <v>----</v>
      </c>
      <c r="G34" s="287" t="str">
        <f>IF(((C33-G33)&gt;0),C33-G33,"----")</f>
        <v>----</v>
      </c>
      <c r="H34" s="291">
        <f>IF(((D33-H33)&gt;0),D33-H33,"----")</f>
        <v>20000</v>
      </c>
      <c r="I34" s="88"/>
    </row>
    <row r="35" spans="1:9" ht="15.75">
      <c r="A35" s="256"/>
      <c r="B35" s="257"/>
      <c r="C35" s="257"/>
      <c r="D35" s="257"/>
      <c r="E35" s="257"/>
      <c r="F35" s="257"/>
      <c r="G35" s="257"/>
      <c r="H35" s="257"/>
      <c r="I35" s="87"/>
    </row>
    <row r="36" spans="1:9" ht="15.75">
      <c r="A36" s="94"/>
      <c r="B36" s="90"/>
      <c r="C36" s="90"/>
      <c r="D36" s="90"/>
      <c r="E36" s="90"/>
      <c r="F36" s="89"/>
      <c r="G36" s="87"/>
      <c r="H36" s="87"/>
      <c r="I36" s="87"/>
    </row>
    <row r="37" spans="7:9" ht="15.75">
      <c r="G37" s="7"/>
      <c r="H37" s="7"/>
      <c r="I37" s="7"/>
    </row>
    <row r="38" spans="7:9" ht="15.75">
      <c r="G38" s="7"/>
      <c r="I38" s="7"/>
    </row>
    <row r="39" spans="7:9" ht="15.75">
      <c r="G39" s="7"/>
      <c r="H39" s="7"/>
      <c r="I39" s="7"/>
    </row>
    <row r="40" spans="7:9" ht="15.75">
      <c r="G40" s="7"/>
      <c r="H40" s="7"/>
      <c r="I40" s="7"/>
    </row>
    <row r="41" spans="7:9" ht="15.75">
      <c r="G41" s="7"/>
      <c r="I41" s="7"/>
    </row>
  </sheetData>
  <mergeCells count="13">
    <mergeCell ref="A5:D5"/>
    <mergeCell ref="E5:H5"/>
    <mergeCell ref="G19:H19"/>
    <mergeCell ref="A2:H2"/>
    <mergeCell ref="A3:H3"/>
    <mergeCell ref="G1:H1"/>
    <mergeCell ref="A24:D24"/>
    <mergeCell ref="E24:H24"/>
    <mergeCell ref="F23:H23"/>
    <mergeCell ref="F4:H4"/>
    <mergeCell ref="A18:F18"/>
    <mergeCell ref="A20:H20"/>
    <mergeCell ref="A21:H21"/>
  </mergeCells>
  <printOptions horizontalCentered="1"/>
  <pageMargins left="0.62" right="0.68" top="0.984251968503937" bottom="0.984251968503937" header="0.5118110236220472" footer="0.5118110236220472"/>
  <pageSetup horizontalDpi="600" verticalDpi="600" orientation="landscape" paperSize="9" scale="90" r:id="rId1"/>
  <rowBreaks count="1" manualBreakCount="1">
    <brk id="18" max="9" man="1"/>
  </rowBreaks>
</worksheet>
</file>

<file path=xl/worksheets/sheet19.xml><?xml version="1.0" encoding="utf-8"?>
<worksheet xmlns="http://schemas.openxmlformats.org/spreadsheetml/2006/main" xmlns:r="http://schemas.openxmlformats.org/officeDocument/2006/relationships">
  <sheetPr codeName="Munka16">
    <tabColor indexed="43"/>
  </sheetPr>
  <dimension ref="A1:G20"/>
  <sheetViews>
    <sheetView workbookViewId="0" topLeftCell="A4">
      <selection activeCell="B62" sqref="B62"/>
    </sheetView>
  </sheetViews>
  <sheetFormatPr defaultColWidth="9.140625" defaultRowHeight="12.75"/>
  <cols>
    <col min="1" max="1" width="6.57421875" style="20" customWidth="1"/>
    <col min="2" max="2" width="48.57421875" style="21" customWidth="1"/>
    <col min="3" max="7" width="15.28125" style="21" customWidth="1"/>
    <col min="8" max="16384" width="9.140625" style="21" customWidth="1"/>
  </cols>
  <sheetData>
    <row r="1" spans="6:7" ht="25.5" customHeight="1">
      <c r="F1" s="1906" t="s">
        <v>247</v>
      </c>
      <c r="G1" s="1906"/>
    </row>
    <row r="2" spans="1:7" ht="21" customHeight="1">
      <c r="A2" s="1907" t="s">
        <v>4</v>
      </c>
      <c r="B2" s="1907"/>
      <c r="C2" s="1907"/>
      <c r="D2" s="1907"/>
      <c r="E2" s="1907"/>
      <c r="F2" s="1907"/>
      <c r="G2" s="1907"/>
    </row>
    <row r="3" spans="1:7" ht="21" customHeight="1">
      <c r="A3" s="1907" t="s">
        <v>1457</v>
      </c>
      <c r="B3" s="1907"/>
      <c r="C3" s="1907"/>
      <c r="D3" s="1907"/>
      <c r="E3" s="1907"/>
      <c r="F3" s="1907"/>
      <c r="G3" s="1907"/>
    </row>
    <row r="4" spans="1:7" ht="21" customHeight="1">
      <c r="A4" s="926"/>
      <c r="B4" s="926"/>
      <c r="C4" s="926"/>
      <c r="D4" s="926"/>
      <c r="E4" s="926"/>
      <c r="F4" s="926"/>
      <c r="G4" s="926"/>
    </row>
    <row r="5" spans="6:7" ht="15">
      <c r="F5" s="1908" t="s">
        <v>44</v>
      </c>
      <c r="G5" s="1908"/>
    </row>
    <row r="6" spans="1:7" s="22" customFormat="1" ht="26.25" customHeight="1">
      <c r="A6" s="1900" t="s">
        <v>1314</v>
      </c>
      <c r="B6" s="1901" t="s">
        <v>338</v>
      </c>
      <c r="C6" s="1905" t="s">
        <v>631</v>
      </c>
      <c r="D6" s="1905"/>
      <c r="E6" s="1905"/>
      <c r="F6" s="1903" t="s">
        <v>1561</v>
      </c>
      <c r="G6" s="1898" t="s">
        <v>632</v>
      </c>
    </row>
    <row r="7" spans="1:7" s="23" customFormat="1" ht="32.25" customHeight="1">
      <c r="A7" s="1900"/>
      <c r="B7" s="1902"/>
      <c r="C7" s="558" t="s">
        <v>258</v>
      </c>
      <c r="D7" s="558" t="s">
        <v>686</v>
      </c>
      <c r="E7" s="900" t="s">
        <v>1108</v>
      </c>
      <c r="F7" s="1904"/>
      <c r="G7" s="1899"/>
    </row>
    <row r="8" spans="1:7" ht="31.5" customHeight="1">
      <c r="A8" s="221" t="s">
        <v>1492</v>
      </c>
      <c r="B8" s="483" t="s">
        <v>492</v>
      </c>
      <c r="C8" s="504">
        <f>SUM(C9:C10)</f>
        <v>428935</v>
      </c>
      <c r="D8" s="504">
        <f>SUM(D9:D10)</f>
        <v>447044</v>
      </c>
      <c r="E8" s="504">
        <f>SUM(E9:E10)</f>
        <v>3374738</v>
      </c>
      <c r="F8" s="513">
        <f>SUM(F9:F10)</f>
        <v>4250717</v>
      </c>
      <c r="G8" s="506">
        <f aca="true" t="shared" si="0" ref="G8:G13">SUM(D8:E8)</f>
        <v>3821782</v>
      </c>
    </row>
    <row r="9" spans="1:7" ht="26.25" customHeight="1">
      <c r="A9" s="222" t="s">
        <v>1109</v>
      </c>
      <c r="B9" s="217" t="s">
        <v>216</v>
      </c>
      <c r="C9" s="505">
        <f>SUM('5.a melléklet'!I25)</f>
        <v>12262</v>
      </c>
      <c r="D9" s="505">
        <f>SUM('5.a melléklet'!L25)</f>
        <v>0</v>
      </c>
      <c r="E9" s="505"/>
      <c r="F9" s="514">
        <f>SUM(C9:E9)</f>
        <v>12262</v>
      </c>
      <c r="G9" s="506">
        <f t="shared" si="0"/>
        <v>0</v>
      </c>
    </row>
    <row r="10" spans="1:7" ht="26.25" customHeight="1">
      <c r="A10" s="222" t="s">
        <v>1110</v>
      </c>
      <c r="B10" s="217" t="s">
        <v>218</v>
      </c>
      <c r="C10" s="504">
        <f>SUM('5.a melléklet'!I8)</f>
        <v>416673</v>
      </c>
      <c r="D10" s="504">
        <f>SUM('5.a melléklet'!L8)</f>
        <v>447044</v>
      </c>
      <c r="E10" s="504">
        <f>SUM('5.a melléklet'!O8,'5.a melléklet'!R8,'5.a melléklet'!U8,'5.a melléklet'!X8,'5.a melléklet'!AA8,'5.a melléklet'!AD8,'5.a melléklet'!AG8,'5.a melléklet'!AJ8,'5.a melléklet'!AM8,'5.a melléklet'!AP8,'5.a melléklet'!AS8,'5.a melléklet'!AV8)</f>
        <v>3374738</v>
      </c>
      <c r="F10" s="514">
        <f>SUM(C10:E10)</f>
        <v>4238455</v>
      </c>
      <c r="G10" s="506">
        <f t="shared" si="0"/>
        <v>3821782</v>
      </c>
    </row>
    <row r="11" spans="1:7" ht="31.5" customHeight="1">
      <c r="A11" s="221" t="s">
        <v>1493</v>
      </c>
      <c r="B11" s="517" t="s">
        <v>1765</v>
      </c>
      <c r="C11" s="507">
        <f>SUM('5.a melléklet'!I23)</f>
        <v>359975</v>
      </c>
      <c r="D11" s="507">
        <f>SUM('5.a melléklet'!L23)</f>
        <v>311850</v>
      </c>
      <c r="E11" s="507">
        <f>SUM('5.a melléklet'!O23,'5.a melléklet'!R23,'5.a melléklet'!U23,'5.a melléklet'!X23,'5.a melléklet'!AA23,'5.a melléklet'!AD23,'5.a melléklet'!AG23,'5.a melléklet'!AJ23,'5.a melléklet'!AM23,'5.a melléklet'!AP23,'5.a melléklet'!AS23,'5.a melléklet'!AV23,'5.a melléklet'!AY23,'5.a melléklet'!BB23,'5.a melléklet'!BE23,'5.a melléklet'!BH23,'5.a melléklet'!BK23,'5.a melléklet'!BN23,'5.a melléklet'!BQ23,'5.a melléklet'!BT23)</f>
        <v>13856872</v>
      </c>
      <c r="F11" s="515">
        <f>SUM(C11:E11)</f>
        <v>14528697</v>
      </c>
      <c r="G11" s="506">
        <f t="shared" si="0"/>
        <v>14168722</v>
      </c>
    </row>
    <row r="12" spans="1:7" ht="31.5" customHeight="1">
      <c r="A12" s="221" t="s">
        <v>1217</v>
      </c>
      <c r="B12" s="798" t="str">
        <f>'5.a melléklet'!B24</f>
        <v>Szolnok Ipari Park kötvény</v>
      </c>
      <c r="C12" s="507">
        <f>'5.a melléklet'!I24</f>
        <v>161832</v>
      </c>
      <c r="D12" s="507">
        <f>'5.a melléklet'!L24</f>
        <v>180055</v>
      </c>
      <c r="E12" s="507">
        <f>SUM('5.a melléklet'!O24,'5.a melléklet'!R24,'5.a melléklet'!U24,'5.a melléklet'!X24,'5.a melléklet'!AA24,'5.a melléklet'!AD24,'5.a melléklet'!AG24,'5.a melléklet'!AJ24)</f>
        <v>1927876</v>
      </c>
      <c r="F12" s="515">
        <f>SUM(C12:E12)</f>
        <v>2269763</v>
      </c>
      <c r="G12" s="506">
        <f t="shared" si="0"/>
        <v>2107931</v>
      </c>
    </row>
    <row r="13" spans="1:7" ht="26.25" customHeight="1">
      <c r="A13" s="222" t="s">
        <v>1663</v>
      </c>
      <c r="B13" s="218" t="s">
        <v>219</v>
      </c>
      <c r="C13" s="508">
        <f>SUM('5.a melléklet'!I29)</f>
        <v>278132</v>
      </c>
      <c r="D13" s="508">
        <f>SUM('5.a melléklet'!L29)</f>
        <v>177441</v>
      </c>
      <c r="E13" s="508">
        <f>SUM('5.a melléklet'!O29,'5.a melléklet'!R29,'5.a melléklet'!U29,'5.a melléklet'!X29,'5.a melléklet'!AA29,'5.a melléklet'!AD29,'5.a melléklet'!AG29,'5.a melléklet'!AJ29,'5.a melléklet'!AM29)</f>
        <v>1043393</v>
      </c>
      <c r="F13" s="514">
        <f>SUM(C13:E13)</f>
        <v>1498966</v>
      </c>
      <c r="G13" s="506">
        <f t="shared" si="0"/>
        <v>1220834</v>
      </c>
    </row>
    <row r="14" spans="1:7" s="24" customFormat="1" ht="31.5" customHeight="1">
      <c r="A14" s="223" t="s">
        <v>20</v>
      </c>
      <c r="B14" s="219" t="s">
        <v>473</v>
      </c>
      <c r="C14" s="509">
        <f>SUM(C8,C11,C12,C13)</f>
        <v>1228874</v>
      </c>
      <c r="D14" s="509">
        <f>SUM(D8,D11,D12,D13)</f>
        <v>1116390</v>
      </c>
      <c r="E14" s="509">
        <f>SUM(E8,E11,E12,E13)</f>
        <v>20202879</v>
      </c>
      <c r="F14" s="509">
        <f>SUM(F8,F11,F12,F13)</f>
        <v>22548143</v>
      </c>
      <c r="G14" s="510">
        <f>SUM(G8,G11,G12,G13)</f>
        <v>21319269</v>
      </c>
    </row>
    <row r="15" spans="1:7" ht="31.5" customHeight="1">
      <c r="A15" s="222" t="s">
        <v>221</v>
      </c>
      <c r="B15" s="217" t="s">
        <v>220</v>
      </c>
      <c r="C15" s="505">
        <f>SUM('1. sz. melléklet'!D49)</f>
        <v>1550094</v>
      </c>
      <c r="D15" s="505">
        <f>SUM('5 b folyamatban lévő '!J22:K22)</f>
        <v>142920</v>
      </c>
      <c r="E15" s="505">
        <f>SUM('5 b folyamatban lévő '!L22:M22)</f>
        <v>18400</v>
      </c>
      <c r="F15" s="516">
        <f>SUM(C15:E15)</f>
        <v>1711414</v>
      </c>
      <c r="G15" s="506">
        <f>SUM(D15:E15)</f>
        <v>161320</v>
      </c>
    </row>
    <row r="16" spans="1:7" ht="31.5" customHeight="1">
      <c r="A16" s="222" t="s">
        <v>223</v>
      </c>
      <c r="B16" s="217" t="s">
        <v>222</v>
      </c>
      <c r="C16" s="505">
        <f>'5 b folyamatban lévő '!F32</f>
        <v>1069996</v>
      </c>
      <c r="D16" s="505">
        <f>SUM('5 b folyamatban lévő '!K32)</f>
        <v>114904</v>
      </c>
      <c r="E16" s="505"/>
      <c r="F16" s="516">
        <f>SUM(C16:E16)</f>
        <v>1184900</v>
      </c>
      <c r="G16" s="506">
        <f>SUM(D16:E16)</f>
        <v>114904</v>
      </c>
    </row>
    <row r="17" spans="1:7" ht="31.5" customHeight="1">
      <c r="A17" s="222" t="s">
        <v>22</v>
      </c>
      <c r="B17" s="505" t="s">
        <v>345</v>
      </c>
      <c r="C17" s="505">
        <f>SUM('1. sz. melléklet'!D50)</f>
        <v>398392</v>
      </c>
      <c r="D17" s="505">
        <f>SUM('5 b folyamatban lévő '!J38:K38)</f>
        <v>0</v>
      </c>
      <c r="E17" s="505">
        <f>SUM('5 b folyamatban lévő '!L38:M38)</f>
        <v>0</v>
      </c>
      <c r="F17" s="514">
        <f>SUM(C17:E17)</f>
        <v>398392</v>
      </c>
      <c r="G17" s="506">
        <f>SUM(D17:E17)</f>
        <v>0</v>
      </c>
    </row>
    <row r="18" spans="1:7" ht="31.5" customHeight="1">
      <c r="A18" s="222" t="s">
        <v>24</v>
      </c>
      <c r="B18" s="1123" t="str">
        <f>'5 b folyamatban lévő '!A40</f>
        <v>Intézményeknél kezelt egyéb felhalmozási feladatok</v>
      </c>
      <c r="C18" s="1123">
        <f>'5 b folyamatban lévő '!F40</f>
        <v>24500</v>
      </c>
      <c r="D18" s="1123"/>
      <c r="E18" s="1123"/>
      <c r="F18" s="514">
        <f>SUM(C18:E18)</f>
        <v>24500</v>
      </c>
      <c r="G18" s="506"/>
    </row>
    <row r="19" spans="1:7" ht="31.5" customHeight="1">
      <c r="A19" s="1122" t="s">
        <v>1079</v>
      </c>
      <c r="B19" s="511" t="s">
        <v>1080</v>
      </c>
      <c r="C19" s="511">
        <f>'5 b folyamatban lévő '!F50</f>
        <v>471591</v>
      </c>
      <c r="D19" s="511">
        <f>SUM('5 b folyamatban lévő '!J50:K50)</f>
        <v>198778</v>
      </c>
      <c r="E19" s="511">
        <f>SUM('5 b folyamatban lévő '!L50:M50)</f>
        <v>5601</v>
      </c>
      <c r="F19" s="514">
        <f>SUM(C19:E19)</f>
        <v>675970</v>
      </c>
      <c r="G19" s="506">
        <f>SUM(D19:E19)</f>
        <v>204379</v>
      </c>
    </row>
    <row r="20" spans="1:7" s="24" customFormat="1" ht="31.5" customHeight="1">
      <c r="A20" s="1030" t="s">
        <v>26</v>
      </c>
      <c r="B20" s="220" t="s">
        <v>482</v>
      </c>
      <c r="C20" s="512">
        <f>SUM(C14:C19)</f>
        <v>4743447</v>
      </c>
      <c r="D20" s="512">
        <f>SUM(D14:D19)</f>
        <v>1572992</v>
      </c>
      <c r="E20" s="512">
        <f>SUM(E14:E19)</f>
        <v>20226880</v>
      </c>
      <c r="F20" s="518">
        <f>SUM(F14:F19)</f>
        <v>26543319</v>
      </c>
      <c r="G20" s="519">
        <f>SUM(G14:G19)</f>
        <v>21799872</v>
      </c>
    </row>
  </sheetData>
  <mergeCells count="9">
    <mergeCell ref="F1:G1"/>
    <mergeCell ref="A2:G2"/>
    <mergeCell ref="A3:G3"/>
    <mergeCell ref="F5:G5"/>
    <mergeCell ref="G6:G7"/>
    <mergeCell ref="A6:A7"/>
    <mergeCell ref="B6:B7"/>
    <mergeCell ref="F6:F7"/>
    <mergeCell ref="C6:E6"/>
  </mergeCells>
  <printOptions horizontalCentered="1"/>
  <pageMargins left="0.1968503937007874" right="0.1968503937007874" top="0.69" bottom="0.5905511811023623" header="0.5118110236220472" footer="0.5118110236220472"/>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rgb="FFFFFF00"/>
  </sheetPr>
  <dimension ref="A1:E143"/>
  <sheetViews>
    <sheetView workbookViewId="0" topLeftCell="A1">
      <selection activeCell="B62" sqref="B62"/>
    </sheetView>
  </sheetViews>
  <sheetFormatPr defaultColWidth="9.140625" defaultRowHeight="12.75"/>
  <cols>
    <col min="1" max="1" width="48.57421875" style="664" customWidth="1"/>
    <col min="2" max="2" width="10.00390625" style="665" customWidth="1"/>
    <col min="3" max="4" width="13.00390625" style="666" customWidth="1"/>
    <col min="5" max="5" width="14.7109375" style="666" customWidth="1"/>
    <col min="6" max="6" width="9.140625" style="666" customWidth="1"/>
    <col min="7" max="7" width="11.8515625" style="666" bestFit="1" customWidth="1"/>
    <col min="8" max="16384" width="9.140625" style="666" customWidth="1"/>
  </cols>
  <sheetData>
    <row r="1" ht="12.75">
      <c r="E1" s="700" t="s">
        <v>1307</v>
      </c>
    </row>
    <row r="2" spans="1:5" ht="12.75">
      <c r="A2" s="1390" t="s">
        <v>545</v>
      </c>
      <c r="B2" s="1390"/>
      <c r="C2" s="1390"/>
      <c r="D2" s="1390"/>
      <c r="E2" s="1390"/>
    </row>
    <row r="3" spans="1:5" ht="12.75">
      <c r="A3" s="1390" t="s">
        <v>546</v>
      </c>
      <c r="B3" s="1390"/>
      <c r="C3" s="1390"/>
      <c r="D3" s="1390"/>
      <c r="E3" s="1390"/>
    </row>
    <row r="4" spans="1:5" ht="12.75">
      <c r="A4" s="667"/>
      <c r="B4" s="667"/>
      <c r="C4" s="667"/>
      <c r="D4" s="667"/>
      <c r="E4" s="667"/>
    </row>
    <row r="5" ht="12.75">
      <c r="E5" s="1114" t="s">
        <v>5</v>
      </c>
    </row>
    <row r="6" spans="1:5" ht="21" customHeight="1">
      <c r="A6" s="1391" t="s">
        <v>6</v>
      </c>
      <c r="B6" s="1381" t="s">
        <v>544</v>
      </c>
      <c r="C6" s="1384" t="s">
        <v>1017</v>
      </c>
      <c r="D6" s="1384"/>
      <c r="E6" s="1385"/>
    </row>
    <row r="7" spans="1:5" ht="12.75" customHeight="1">
      <c r="A7" s="1392"/>
      <c r="B7" s="1382"/>
      <c r="C7" s="1386" t="s">
        <v>1018</v>
      </c>
      <c r="D7" s="672" t="s">
        <v>8</v>
      </c>
      <c r="E7" s="1388" t="s">
        <v>9</v>
      </c>
    </row>
    <row r="8" spans="1:5" ht="12.75" customHeight="1">
      <c r="A8" s="1392"/>
      <c r="B8" s="1382"/>
      <c r="C8" s="1386"/>
      <c r="D8" s="1386" t="s">
        <v>1019</v>
      </c>
      <c r="E8" s="1388"/>
    </row>
    <row r="9" spans="1:5" ht="12" customHeight="1">
      <c r="A9" s="1393"/>
      <c r="B9" s="1383"/>
      <c r="C9" s="1387"/>
      <c r="D9" s="1387"/>
      <c r="E9" s="1373"/>
    </row>
    <row r="10" spans="1:5" ht="12.75">
      <c r="A10" s="686" t="s">
        <v>10</v>
      </c>
      <c r="B10" s="687" t="s">
        <v>1492</v>
      </c>
      <c r="C10" s="1367"/>
      <c r="D10" s="1365"/>
      <c r="E10" s="1366"/>
    </row>
    <row r="11" spans="1:5" ht="12.75">
      <c r="A11" s="675" t="s">
        <v>11</v>
      </c>
      <c r="B11" s="676" t="s">
        <v>12</v>
      </c>
      <c r="C11" s="674">
        <v>75616</v>
      </c>
      <c r="D11" s="674">
        <v>1057</v>
      </c>
      <c r="E11" s="677">
        <f>C11*D11</f>
        <v>79926112</v>
      </c>
    </row>
    <row r="12" spans="1:5" ht="12.75">
      <c r="A12" s="675" t="s">
        <v>1020</v>
      </c>
      <c r="B12" s="676" t="s">
        <v>1021</v>
      </c>
      <c r="C12" s="674">
        <v>75616</v>
      </c>
      <c r="D12" s="674">
        <v>500</v>
      </c>
      <c r="E12" s="677">
        <f>C12*D12</f>
        <v>37808000</v>
      </c>
    </row>
    <row r="13" spans="1:5" ht="12.75">
      <c r="A13" s="673" t="s">
        <v>13</v>
      </c>
      <c r="B13" s="672" t="s">
        <v>1493</v>
      </c>
      <c r="C13" s="674"/>
      <c r="D13" s="674"/>
      <c r="E13" s="677"/>
    </row>
    <row r="14" spans="1:5" ht="25.5">
      <c r="A14" s="678" t="s">
        <v>1022</v>
      </c>
      <c r="B14" s="676" t="s">
        <v>14</v>
      </c>
      <c r="C14" s="674">
        <v>1</v>
      </c>
      <c r="D14" s="674">
        <v>3300000</v>
      </c>
      <c r="E14" s="677">
        <f>C14*D14</f>
        <v>3300000</v>
      </c>
    </row>
    <row r="15" spans="1:5" ht="12.75">
      <c r="A15" s="675" t="s">
        <v>15</v>
      </c>
      <c r="B15" s="676" t="s">
        <v>16</v>
      </c>
      <c r="C15" s="674">
        <f>E15/D15</f>
        <v>103614</v>
      </c>
      <c r="D15" s="674">
        <v>324</v>
      </c>
      <c r="E15" s="677">
        <v>33570936</v>
      </c>
    </row>
    <row r="16" spans="1:5" ht="12.75">
      <c r="A16" s="675" t="s">
        <v>17</v>
      </c>
      <c r="B16" s="676" t="s">
        <v>18</v>
      </c>
      <c r="C16" s="674">
        <f>E16/D16</f>
        <v>106934</v>
      </c>
      <c r="D16" s="674">
        <v>270</v>
      </c>
      <c r="E16" s="677">
        <v>28872180</v>
      </c>
    </row>
    <row r="17" spans="1:5" ht="12.75">
      <c r="A17" s="673" t="s">
        <v>1023</v>
      </c>
      <c r="B17" s="672" t="s">
        <v>1024</v>
      </c>
      <c r="C17" s="1402"/>
      <c r="D17" s="1403"/>
      <c r="E17" s="1404"/>
    </row>
    <row r="18" spans="1:5" ht="12.75">
      <c r="A18" s="675" t="s">
        <v>1025</v>
      </c>
      <c r="B18" s="676" t="s">
        <v>1118</v>
      </c>
      <c r="C18" s="674">
        <f>E18/D18</f>
        <v>106934</v>
      </c>
      <c r="D18" s="674">
        <v>70</v>
      </c>
      <c r="E18" s="677">
        <v>7485380</v>
      </c>
    </row>
    <row r="19" spans="1:5" ht="12.75">
      <c r="A19" s="675" t="s">
        <v>1026</v>
      </c>
      <c r="B19" s="676" t="s">
        <v>1119</v>
      </c>
      <c r="C19" s="674">
        <f>E19/D19</f>
        <v>1549</v>
      </c>
      <c r="D19" s="674">
        <v>7737</v>
      </c>
      <c r="E19" s="677">
        <v>11984613</v>
      </c>
    </row>
    <row r="20" spans="1:5" ht="12.75">
      <c r="A20" s="673" t="s">
        <v>19</v>
      </c>
      <c r="B20" s="672" t="s">
        <v>20</v>
      </c>
      <c r="C20" s="674">
        <f>E20/D20</f>
        <v>383</v>
      </c>
      <c r="D20" s="674">
        <v>3088</v>
      </c>
      <c r="E20" s="677">
        <v>1182704</v>
      </c>
    </row>
    <row r="21" spans="1:5" ht="12.75">
      <c r="A21" s="673" t="s">
        <v>21</v>
      </c>
      <c r="B21" s="672" t="s">
        <v>22</v>
      </c>
      <c r="C21" s="674">
        <v>6000000</v>
      </c>
      <c r="D21" s="674">
        <v>2</v>
      </c>
      <c r="E21" s="677">
        <f>C21*D21</f>
        <v>12000000</v>
      </c>
    </row>
    <row r="22" spans="1:5" ht="12.75">
      <c r="A22" s="673" t="s">
        <v>61</v>
      </c>
      <c r="B22" s="702" t="s">
        <v>24</v>
      </c>
      <c r="C22" s="674">
        <v>75616</v>
      </c>
      <c r="D22" s="674">
        <v>1061</v>
      </c>
      <c r="E22" s="677">
        <f>C22*D22</f>
        <v>80228576</v>
      </c>
    </row>
    <row r="23" spans="1:5" ht="12.75">
      <c r="A23" s="673" t="s">
        <v>23</v>
      </c>
      <c r="B23" s="672">
        <v>10</v>
      </c>
      <c r="C23" s="674"/>
      <c r="D23" s="674"/>
      <c r="E23" s="677">
        <v>412107200</v>
      </c>
    </row>
    <row r="24" spans="1:5" ht="12.75">
      <c r="A24" s="680" t="s">
        <v>25</v>
      </c>
      <c r="B24" s="672" t="s">
        <v>26</v>
      </c>
      <c r="C24" s="1402"/>
      <c r="D24" s="1403"/>
      <c r="E24" s="1404"/>
    </row>
    <row r="25" spans="1:5" ht="12.75">
      <c r="A25" s="678" t="s">
        <v>27</v>
      </c>
      <c r="B25" s="676" t="s">
        <v>1040</v>
      </c>
      <c r="C25" s="674">
        <f>'[4]jogcím szerint'!G8</f>
        <v>18</v>
      </c>
      <c r="D25" s="674">
        <v>454110</v>
      </c>
      <c r="E25" s="677">
        <f>D25*C25</f>
        <v>8173980</v>
      </c>
    </row>
    <row r="26" spans="1:5" ht="25.5">
      <c r="A26" s="680" t="s">
        <v>28</v>
      </c>
      <c r="B26" s="672" t="s">
        <v>29</v>
      </c>
      <c r="C26" s="1402"/>
      <c r="D26" s="1403"/>
      <c r="E26" s="1404"/>
    </row>
    <row r="27" spans="1:5" ht="25.5">
      <c r="A27" s="678" t="s">
        <v>1578</v>
      </c>
      <c r="B27" s="676" t="s">
        <v>343</v>
      </c>
      <c r="C27" s="674">
        <f>'[4]jogcím szerint'!G10</f>
        <v>57</v>
      </c>
      <c r="D27" s="674">
        <v>787450</v>
      </c>
      <c r="E27" s="677">
        <f>D27*C27</f>
        <v>44884650</v>
      </c>
    </row>
    <row r="28" spans="1:5" ht="12.75">
      <c r="A28" s="680" t="s">
        <v>1579</v>
      </c>
      <c r="B28" s="672" t="s">
        <v>1580</v>
      </c>
      <c r="C28" s="1402"/>
      <c r="D28" s="1403"/>
      <c r="E28" s="1404"/>
    </row>
    <row r="29" spans="1:5" ht="12.75">
      <c r="A29" s="678" t="s">
        <v>1581</v>
      </c>
      <c r="B29" s="676" t="s">
        <v>1582</v>
      </c>
      <c r="C29" s="674">
        <f>'[4]jogcím szerint'!G12</f>
        <v>370</v>
      </c>
      <c r="D29" s="674">
        <v>540150</v>
      </c>
      <c r="E29" s="677">
        <f>D29*C29</f>
        <v>199855500</v>
      </c>
    </row>
    <row r="30" spans="1:5" ht="12.75">
      <c r="A30" s="678" t="s">
        <v>561</v>
      </c>
      <c r="B30" s="676" t="s">
        <v>562</v>
      </c>
      <c r="C30" s="674">
        <f>'[4]jogcím szerint'!G14</f>
        <v>40</v>
      </c>
      <c r="D30" s="674">
        <v>65000</v>
      </c>
      <c r="E30" s="677">
        <f>D30*C30</f>
        <v>2600000</v>
      </c>
    </row>
    <row r="31" spans="1:5" ht="12.75">
      <c r="A31" s="673" t="s">
        <v>1120</v>
      </c>
      <c r="B31" s="672" t="s">
        <v>1041</v>
      </c>
      <c r="C31" s="1402"/>
      <c r="D31" s="1403"/>
      <c r="E31" s="1404"/>
    </row>
    <row r="32" spans="1:5" ht="12.75">
      <c r="A32" s="675" t="s">
        <v>1475</v>
      </c>
      <c r="B32" s="676" t="s">
        <v>1121</v>
      </c>
      <c r="C32" s="674">
        <f>'[4]jogcím szerint'!C16</f>
        <v>1139</v>
      </c>
      <c r="D32" s="674">
        <v>2550000</v>
      </c>
      <c r="E32" s="677">
        <f>'[4]jogcím szerint'!I16</f>
        <v>156910000</v>
      </c>
    </row>
    <row r="33" spans="1:5" ht="12.75">
      <c r="A33" s="675" t="s">
        <v>1476</v>
      </c>
      <c r="B33" s="676" t="s">
        <v>1122</v>
      </c>
      <c r="C33" s="674">
        <f>'[4]jogcím szerint'!C18</f>
        <v>1178</v>
      </c>
      <c r="D33" s="674">
        <v>2550000</v>
      </c>
      <c r="E33" s="677">
        <f>'[4]jogcím szerint'!I18</f>
        <v>190910000</v>
      </c>
    </row>
    <row r="34" spans="1:5" ht="12.75">
      <c r="A34" s="675" t="s">
        <v>1123</v>
      </c>
      <c r="B34" s="676" t="s">
        <v>1124</v>
      </c>
      <c r="C34" s="674">
        <f>'[4]jogcím szerint'!D20</f>
        <v>2310</v>
      </c>
      <c r="D34" s="674">
        <v>2540000</v>
      </c>
      <c r="E34" s="677">
        <f>'[4]jogcím szerint'!J20</f>
        <v>158411333.33333334</v>
      </c>
    </row>
    <row r="35" spans="1:5" ht="12.75">
      <c r="A35" s="681" t="s">
        <v>1042</v>
      </c>
      <c r="B35" s="679" t="s">
        <v>1125</v>
      </c>
      <c r="C35" s="674">
        <f>'[4]jogcím szerint'!C32</f>
        <v>1441</v>
      </c>
      <c r="D35" s="674">
        <v>2550000</v>
      </c>
      <c r="E35" s="677">
        <f>'[4]jogcím szerint'!I32</f>
        <v>139910000</v>
      </c>
    </row>
    <row r="36" spans="1:5" ht="12.75">
      <c r="A36" s="681" t="s">
        <v>1043</v>
      </c>
      <c r="B36" s="679" t="s">
        <v>1126</v>
      </c>
      <c r="C36" s="674">
        <f>'[4]jogcím szerint'!C44</f>
        <v>663</v>
      </c>
      <c r="D36" s="674">
        <v>2550000</v>
      </c>
      <c r="E36" s="677">
        <f>'[4]Segéd összesen'!M12</f>
        <v>80920000</v>
      </c>
    </row>
    <row r="37" spans="1:5" ht="12.75">
      <c r="A37" s="681" t="s">
        <v>1044</v>
      </c>
      <c r="B37" s="679" t="s">
        <v>1127</v>
      </c>
      <c r="C37" s="674">
        <f>'[4]jogcím szerint'!C56</f>
        <v>676</v>
      </c>
      <c r="D37" s="674">
        <v>2550000</v>
      </c>
      <c r="E37" s="677">
        <f>'[4]Segéd összesen'!M13</f>
        <v>99790000</v>
      </c>
    </row>
    <row r="38" spans="1:5" ht="12.75">
      <c r="A38" s="681" t="s">
        <v>1173</v>
      </c>
      <c r="B38" s="679" t="s">
        <v>1128</v>
      </c>
      <c r="C38" s="674">
        <f>'[4]jogcím szerint'!C69</f>
        <v>1499</v>
      </c>
      <c r="D38" s="674">
        <v>2550000</v>
      </c>
      <c r="E38" s="677">
        <f>'[4]Segéd összesen'!M14</f>
        <v>171700000</v>
      </c>
    </row>
    <row r="39" spans="1:5" ht="12.75">
      <c r="A39" s="681" t="s">
        <v>1174</v>
      </c>
      <c r="B39" s="679" t="s">
        <v>1129</v>
      </c>
      <c r="C39" s="674">
        <f>'[4]jogcím szerint'!C82</f>
        <v>1709</v>
      </c>
      <c r="D39" s="674">
        <v>2550000</v>
      </c>
      <c r="E39" s="677">
        <f>'[4]Segéd összesen'!M15</f>
        <v>255680000</v>
      </c>
    </row>
    <row r="40" spans="1:5" ht="12.75">
      <c r="A40" s="681" t="s">
        <v>1175</v>
      </c>
      <c r="B40" s="679" t="s">
        <v>1125</v>
      </c>
      <c r="C40" s="674">
        <f>'[4]jogcím szerint'!D94</f>
        <v>1426</v>
      </c>
      <c r="D40" s="674">
        <v>2540000</v>
      </c>
      <c r="E40" s="677">
        <f>'[4]Segéd összesen'!M36</f>
        <v>69003333.33333333</v>
      </c>
    </row>
    <row r="41" spans="1:5" ht="12.75">
      <c r="A41" s="681" t="s">
        <v>1061</v>
      </c>
      <c r="B41" s="679" t="s">
        <v>1126</v>
      </c>
      <c r="C41" s="674">
        <f>'[4]jogcím szerint'!D106</f>
        <v>685</v>
      </c>
      <c r="D41" s="674">
        <v>2540000</v>
      </c>
      <c r="E41" s="677">
        <f>'[4]Segéd összesen'!M37</f>
        <v>33697333.333333336</v>
      </c>
    </row>
    <row r="42" spans="1:5" ht="12.75">
      <c r="A42" s="681" t="s">
        <v>1062</v>
      </c>
      <c r="B42" s="679" t="s">
        <v>1127</v>
      </c>
      <c r="C42" s="674">
        <f>'[4]jogcím szerint'!D118</f>
        <v>667</v>
      </c>
      <c r="D42" s="674">
        <v>2540000</v>
      </c>
      <c r="E42" s="677">
        <f>'[4]Segéd összesen'!M38</f>
        <v>49022000</v>
      </c>
    </row>
    <row r="43" spans="1:5" ht="12.75">
      <c r="A43" s="681" t="s">
        <v>1063</v>
      </c>
      <c r="B43" s="679" t="s">
        <v>1128</v>
      </c>
      <c r="C43" s="674">
        <f>'[4]jogcím szerint'!D131</f>
        <v>1427</v>
      </c>
      <c r="D43" s="674">
        <v>2540000</v>
      </c>
      <c r="E43" s="677">
        <f>'[4]Segéd összesen'!M39</f>
        <v>81449333.33333333</v>
      </c>
    </row>
    <row r="44" spans="1:5" ht="12.75">
      <c r="A44" s="681" t="s">
        <v>1064</v>
      </c>
      <c r="B44" s="679" t="s">
        <v>1129</v>
      </c>
      <c r="C44" s="674">
        <f>'[4]jogcím szerint'!D144</f>
        <v>749</v>
      </c>
      <c r="D44" s="674">
        <v>2540000</v>
      </c>
      <c r="E44" s="677">
        <f>'[4]Segéd összesen'!M40</f>
        <v>48514000</v>
      </c>
    </row>
    <row r="45" spans="1:5" ht="12.75">
      <c r="A45" s="681" t="s">
        <v>1065</v>
      </c>
      <c r="B45" s="679" t="s">
        <v>1130</v>
      </c>
      <c r="C45" s="674">
        <f>'[4]jogcím szerint'!D157</f>
        <v>857</v>
      </c>
      <c r="D45" s="674">
        <v>2540000</v>
      </c>
      <c r="E45" s="677">
        <f>'[4]Segéd összesen'!M41</f>
        <v>63838666.666666664</v>
      </c>
    </row>
    <row r="46" spans="1:5" ht="12.75">
      <c r="A46" s="681" t="s">
        <v>1066</v>
      </c>
      <c r="B46" s="679" t="s">
        <v>1131</v>
      </c>
      <c r="C46" s="674">
        <f>'[4]jogcím szerint'!C165</f>
        <v>3164</v>
      </c>
      <c r="D46" s="674">
        <v>2550000</v>
      </c>
      <c r="E46" s="677">
        <f>'[4]jogcím szerint'!I165</f>
        <v>447610000</v>
      </c>
    </row>
    <row r="47" spans="1:5" ht="12.75">
      <c r="A47" s="681" t="s">
        <v>1067</v>
      </c>
      <c r="B47" s="679" t="s">
        <v>1132</v>
      </c>
      <c r="C47" s="674">
        <f>'[4]jogcím szerint'!C173</f>
        <v>2785</v>
      </c>
      <c r="D47" s="674">
        <v>2550000</v>
      </c>
      <c r="E47" s="677">
        <f>'[4]Segéd összesen'!M17</f>
        <v>502520000</v>
      </c>
    </row>
    <row r="48" spans="1:5" ht="12.75">
      <c r="A48" s="681" t="s">
        <v>1068</v>
      </c>
      <c r="B48" s="679" t="s">
        <v>1131</v>
      </c>
      <c r="C48" s="674">
        <f>'[4]jogcím szerint'!D181</f>
        <v>3039.5</v>
      </c>
      <c r="D48" s="674">
        <v>2540000</v>
      </c>
      <c r="E48" s="677">
        <f>'[4]jogcím szerint'!J181</f>
        <v>214206666.6666667</v>
      </c>
    </row>
    <row r="49" spans="1:5" ht="12.75">
      <c r="A49" s="681" t="s">
        <v>1069</v>
      </c>
      <c r="B49" s="679" t="s">
        <v>1132</v>
      </c>
      <c r="C49" s="674">
        <f>'[4]jogcím szerint'!D189</f>
        <v>1325</v>
      </c>
      <c r="D49" s="674">
        <v>2540000</v>
      </c>
      <c r="E49" s="677">
        <f>'[4]jogcím szerint'!J189</f>
        <v>110574666.66666666</v>
      </c>
    </row>
    <row r="50" spans="1:5" ht="12.75">
      <c r="A50" s="681" t="s">
        <v>1070</v>
      </c>
      <c r="B50" s="679" t="s">
        <v>1133</v>
      </c>
      <c r="C50" s="674">
        <f>'[4]jogcím szerint'!D197-1</f>
        <v>1463.5</v>
      </c>
      <c r="D50" s="674">
        <v>2540000</v>
      </c>
      <c r="E50" s="677">
        <f>'[4]Segéd összesen'!M44</f>
        <v>131572000</v>
      </c>
    </row>
    <row r="51" spans="1:5" ht="25.5">
      <c r="A51" s="682" t="s">
        <v>1071</v>
      </c>
      <c r="B51" s="679" t="s">
        <v>1134</v>
      </c>
      <c r="C51" s="674">
        <f>'[4]jogcím szerint'!C201</f>
        <v>1346.6</v>
      </c>
      <c r="D51" s="674">
        <v>2550000</v>
      </c>
      <c r="E51" s="677">
        <f>'[4]Segéd összesen'!M18</f>
        <v>166090000</v>
      </c>
    </row>
    <row r="52" spans="1:5" ht="25.5">
      <c r="A52" s="682" t="s">
        <v>1072</v>
      </c>
      <c r="B52" s="679" t="s">
        <v>1135</v>
      </c>
      <c r="C52" s="674">
        <f>'[4]jogcím szerint'!C205</f>
        <v>268</v>
      </c>
      <c r="D52" s="674">
        <v>2550000</v>
      </c>
      <c r="E52" s="677">
        <f>'[4]jogcím szerint'!I205</f>
        <v>35530000</v>
      </c>
    </row>
    <row r="53" spans="1:5" ht="25.5">
      <c r="A53" s="682" t="s">
        <v>1073</v>
      </c>
      <c r="B53" s="679" t="s">
        <v>1134</v>
      </c>
      <c r="C53" s="674">
        <f>'[4]jogcím szerint'!D209</f>
        <v>1592</v>
      </c>
      <c r="D53" s="674">
        <v>2540000</v>
      </c>
      <c r="E53" s="677">
        <f>'[4]jogcím szerint'!J209</f>
        <v>97705333.33333334</v>
      </c>
    </row>
    <row r="54" spans="1:5" ht="25.5">
      <c r="A54" s="682" t="s">
        <v>1250</v>
      </c>
      <c r="B54" s="679" t="s">
        <v>1135</v>
      </c>
      <c r="C54" s="674">
        <f>'[4]jogcím szerint'!D213</f>
        <v>0</v>
      </c>
      <c r="D54" s="674">
        <v>2540000</v>
      </c>
      <c r="E54" s="677">
        <f>'[4]jogcím szerint'!J213</f>
        <v>0</v>
      </c>
    </row>
    <row r="55" spans="1:5" ht="12.75">
      <c r="A55" s="681" t="s">
        <v>1251</v>
      </c>
      <c r="B55" s="679" t="s">
        <v>1136</v>
      </c>
      <c r="C55" s="674">
        <f>'[4]jogcím szerint'!C215</f>
        <v>413</v>
      </c>
      <c r="D55" s="674">
        <v>2550000</v>
      </c>
      <c r="E55" s="677">
        <f>'[4]jogcím szerint'!I215</f>
        <v>14960000</v>
      </c>
    </row>
    <row r="56" spans="1:5" ht="12.75">
      <c r="A56" s="681" t="s">
        <v>1252</v>
      </c>
      <c r="B56" s="679" t="s">
        <v>1137</v>
      </c>
      <c r="C56" s="674">
        <f>'[4]jogcím szerint'!C221</f>
        <v>878.4</v>
      </c>
      <c r="D56" s="674">
        <v>2550000</v>
      </c>
      <c r="E56" s="677">
        <f>'[4]Segéd összesen'!M21</f>
        <v>11900000</v>
      </c>
    </row>
    <row r="57" spans="1:5" ht="12.75">
      <c r="A57" s="681" t="s">
        <v>1253</v>
      </c>
      <c r="B57" s="679" t="s">
        <v>1136</v>
      </c>
      <c r="C57" s="674">
        <f>'[4]jogcím szerint'!D223</f>
        <v>410</v>
      </c>
      <c r="D57" s="674">
        <v>2540000</v>
      </c>
      <c r="E57" s="677">
        <f>'[4]jogcím szerint'!J223</f>
        <v>7366000</v>
      </c>
    </row>
    <row r="58" spans="1:5" ht="12.75">
      <c r="A58" s="681" t="s">
        <v>150</v>
      </c>
      <c r="B58" s="679" t="s">
        <v>1137</v>
      </c>
      <c r="C58" s="674">
        <f>'[4]jogcím szerint'!D229</f>
        <v>916</v>
      </c>
      <c r="D58" s="674">
        <v>2540000</v>
      </c>
      <c r="E58" s="677">
        <f>'[4]jogcím szerint'!J229</f>
        <v>6180666.666666666</v>
      </c>
    </row>
    <row r="59" spans="1:5" ht="25.5">
      <c r="A59" s="683" t="s">
        <v>151</v>
      </c>
      <c r="B59" s="679" t="s">
        <v>1138</v>
      </c>
      <c r="C59" s="674">
        <f>'[4]jogcím szerint'!C231</f>
        <v>764</v>
      </c>
      <c r="D59" s="674">
        <v>2550000</v>
      </c>
      <c r="E59" s="677">
        <f>'[4]jogcím szerint'!I231</f>
        <v>67490000</v>
      </c>
    </row>
    <row r="60" spans="1:5" ht="25.5">
      <c r="A60" s="683" t="s">
        <v>152</v>
      </c>
      <c r="B60" s="679" t="s">
        <v>1138</v>
      </c>
      <c r="C60" s="674">
        <f>'[4]jogcím szerint'!D233</f>
        <v>730</v>
      </c>
      <c r="D60" s="674">
        <v>2540000</v>
      </c>
      <c r="E60" s="677">
        <f>'[4]jogcím szerint'!J233</f>
        <v>32173333.333333332</v>
      </c>
    </row>
    <row r="61" spans="1:5" ht="12.75">
      <c r="A61" s="681" t="s">
        <v>153</v>
      </c>
      <c r="B61" s="679" t="s">
        <v>1139</v>
      </c>
      <c r="C61" s="674">
        <f>'[4]jogcím szerint'!C246</f>
        <v>1527.05</v>
      </c>
      <c r="D61" s="674">
        <v>2550000</v>
      </c>
      <c r="E61" s="677">
        <f>'[4]jogcím szerint'!I246</f>
        <v>24990000</v>
      </c>
    </row>
    <row r="62" spans="1:5" ht="12.75">
      <c r="A62" s="681" t="s">
        <v>154</v>
      </c>
      <c r="B62" s="679" t="s">
        <v>1140</v>
      </c>
      <c r="C62" s="674">
        <f>'[4]jogcím szerint'!C259</f>
        <v>660.92</v>
      </c>
      <c r="D62" s="674">
        <v>2550000</v>
      </c>
      <c r="E62" s="677">
        <f>'[4]Segéd összesen'!M24</f>
        <v>7140000</v>
      </c>
    </row>
    <row r="63" spans="1:5" ht="12.75">
      <c r="A63" s="681" t="s">
        <v>155</v>
      </c>
      <c r="B63" s="679" t="s">
        <v>1139</v>
      </c>
      <c r="C63" s="674">
        <f>'[4]jogcím szerint'!D296</f>
        <v>1528.15</v>
      </c>
      <c r="D63" s="674">
        <v>2540000</v>
      </c>
      <c r="E63" s="677">
        <f>'[4]jogcím szerint'!J296</f>
        <v>12446000.000000002</v>
      </c>
    </row>
    <row r="64" spans="1:5" ht="12.75">
      <c r="A64" s="681" t="s">
        <v>156</v>
      </c>
      <c r="B64" s="679" t="s">
        <v>1140</v>
      </c>
      <c r="C64" s="674">
        <f>'[4]jogcím szerint'!D309</f>
        <v>633.97</v>
      </c>
      <c r="D64" s="674">
        <v>2540000</v>
      </c>
      <c r="E64" s="677">
        <f>'[4]Segéd összesen'!M51</f>
        <v>3471333.3333333335</v>
      </c>
    </row>
    <row r="65" spans="1:5" ht="12.75">
      <c r="A65" s="681" t="s">
        <v>157</v>
      </c>
      <c r="B65" s="679" t="s">
        <v>1141</v>
      </c>
      <c r="C65" s="674">
        <f>'[4]jogcím szerint'!C268</f>
        <v>720</v>
      </c>
      <c r="D65" s="674">
        <v>2550000</v>
      </c>
      <c r="E65" s="677">
        <f>'[4]jogcím szerint'!I268</f>
        <v>15810000</v>
      </c>
    </row>
    <row r="66" spans="1:5" ht="12.75">
      <c r="A66" s="681" t="s">
        <v>158</v>
      </c>
      <c r="B66" s="679" t="s">
        <v>1142</v>
      </c>
      <c r="C66" s="674">
        <f>'[4]jogcím szerint'!C276</f>
        <v>169</v>
      </c>
      <c r="D66" s="674">
        <v>2550000</v>
      </c>
      <c r="E66" s="677">
        <f>'[4]Segéd összesen'!M26</f>
        <v>4590000</v>
      </c>
    </row>
    <row r="67" spans="1:5" ht="12.75">
      <c r="A67" s="681" t="s">
        <v>159</v>
      </c>
      <c r="B67" s="679" t="s">
        <v>1143</v>
      </c>
      <c r="C67" s="674">
        <f>'[4]jogcím szerint'!C284</f>
        <v>204</v>
      </c>
      <c r="D67" s="674">
        <v>2550000</v>
      </c>
      <c r="E67" s="677">
        <f>'[4]Segéd összesen'!M27</f>
        <v>5780000</v>
      </c>
    </row>
    <row r="68" spans="1:5" ht="12.75">
      <c r="A68" s="681" t="s">
        <v>160</v>
      </c>
      <c r="B68" s="679" t="s">
        <v>1141</v>
      </c>
      <c r="C68" s="674">
        <f>'[4]jogcím szerint'!D317</f>
        <v>892</v>
      </c>
      <c r="D68" s="674">
        <v>2540000</v>
      </c>
      <c r="E68" s="677">
        <f>'[4]jogcím szerint'!J317</f>
        <v>9736666.666666666</v>
      </c>
    </row>
    <row r="69" spans="1:5" ht="12.75">
      <c r="A69" s="681" t="s">
        <v>161</v>
      </c>
      <c r="B69" s="679" t="s">
        <v>1142</v>
      </c>
      <c r="C69" s="674">
        <f>'[4]jogcím szerint'!D324</f>
        <v>169</v>
      </c>
      <c r="D69" s="674">
        <v>2540000</v>
      </c>
      <c r="E69" s="677">
        <f>'[4]jogcím szerint'!J324</f>
        <v>2455333.3333333335</v>
      </c>
    </row>
    <row r="70" spans="1:5" ht="12.75">
      <c r="A70" s="673" t="s">
        <v>563</v>
      </c>
      <c r="B70" s="672" t="s">
        <v>564</v>
      </c>
      <c r="C70" s="1402"/>
      <c r="D70" s="1403"/>
      <c r="E70" s="1404"/>
    </row>
    <row r="71" spans="1:5" ht="25.5">
      <c r="A71" s="680" t="s">
        <v>162</v>
      </c>
      <c r="B71" s="672" t="s">
        <v>565</v>
      </c>
      <c r="C71" s="1402"/>
      <c r="D71" s="1403"/>
      <c r="E71" s="1404"/>
    </row>
    <row r="72" spans="1:5" ht="12.75">
      <c r="A72" s="675" t="s">
        <v>163</v>
      </c>
      <c r="B72" s="679" t="s">
        <v>1144</v>
      </c>
      <c r="C72" s="674">
        <f>'[4]jogcím szerint'!G327</f>
        <v>325.3333333333333</v>
      </c>
      <c r="D72" s="674">
        <v>40000</v>
      </c>
      <c r="E72" s="677">
        <f>C72*D72</f>
        <v>13013333.333333332</v>
      </c>
    </row>
    <row r="73" spans="1:5" ht="12.75">
      <c r="A73" s="675" t="s">
        <v>164</v>
      </c>
      <c r="B73" s="679" t="s">
        <v>1144</v>
      </c>
      <c r="C73" s="674">
        <f>'[4]jogcím szerint'!G330</f>
        <v>428.66666666666663</v>
      </c>
      <c r="D73" s="674">
        <v>40000</v>
      </c>
      <c r="E73" s="677">
        <f>C73*D73</f>
        <v>17146666.666666664</v>
      </c>
    </row>
    <row r="74" spans="1:5" ht="12.75">
      <c r="A74" s="684" t="s">
        <v>566</v>
      </c>
      <c r="B74" s="676" t="s">
        <v>567</v>
      </c>
      <c r="C74" s="1402"/>
      <c r="D74" s="1403"/>
      <c r="E74" s="1404"/>
    </row>
    <row r="75" spans="1:5" ht="25.5">
      <c r="A75" s="678" t="s">
        <v>568</v>
      </c>
      <c r="B75" s="676" t="s">
        <v>569</v>
      </c>
      <c r="C75" s="674">
        <f>'[4]jogcím szerint'!G334</f>
        <v>256</v>
      </c>
      <c r="D75" s="674">
        <v>112000</v>
      </c>
      <c r="E75" s="677">
        <f>C75*D75</f>
        <v>28672000</v>
      </c>
    </row>
    <row r="76" spans="1:5" ht="25.5">
      <c r="A76" s="678" t="s">
        <v>570</v>
      </c>
      <c r="B76" s="676" t="s">
        <v>571</v>
      </c>
      <c r="C76" s="674">
        <f>'[4]jogcím szerint'!G337</f>
        <v>244.66666666666669</v>
      </c>
      <c r="D76" s="674">
        <v>156800</v>
      </c>
      <c r="E76" s="677">
        <f>'[4]jogcím szerint'!K337</f>
        <v>38363733.33333333</v>
      </c>
    </row>
    <row r="77" spans="1:5" ht="25.5">
      <c r="A77" s="678" t="s">
        <v>572</v>
      </c>
      <c r="B77" s="676" t="s">
        <v>573</v>
      </c>
      <c r="C77" s="674">
        <f>'[4]jogcím szerint'!G340</f>
        <v>84.66666666666667</v>
      </c>
      <c r="D77" s="674">
        <v>67200</v>
      </c>
      <c r="E77" s="677">
        <f>'[4]jogcím szerint'!K340</f>
        <v>5689600</v>
      </c>
    </row>
    <row r="78" spans="1:5" ht="38.25">
      <c r="A78" s="678" t="s">
        <v>1650</v>
      </c>
      <c r="B78" s="676" t="s">
        <v>1651</v>
      </c>
      <c r="C78" s="674">
        <f>'[4]jogcím szerint'!G343</f>
        <v>449.33333333333337</v>
      </c>
      <c r="D78" s="674">
        <v>22400</v>
      </c>
      <c r="E78" s="677">
        <f>C78*D78</f>
        <v>10065066.666666668</v>
      </c>
    </row>
    <row r="79" spans="1:5" ht="25.5">
      <c r="A79" s="680" t="s">
        <v>165</v>
      </c>
      <c r="B79" s="672" t="s">
        <v>565</v>
      </c>
      <c r="C79" s="1402"/>
      <c r="D79" s="1403"/>
      <c r="E79" s="1404"/>
    </row>
    <row r="80" spans="1:5" ht="12.75">
      <c r="A80" s="675" t="s">
        <v>163</v>
      </c>
      <c r="B80" s="679" t="s">
        <v>1144</v>
      </c>
      <c r="C80" s="674">
        <f>'[4]jogcím szerint'!G346</f>
        <v>162.33333333333331</v>
      </c>
      <c r="D80" s="674">
        <v>38000</v>
      </c>
      <c r="E80" s="677">
        <f>C80*D80</f>
        <v>6168666.666666666</v>
      </c>
    </row>
    <row r="81" spans="1:5" ht="12.75">
      <c r="A81" s="675" t="s">
        <v>164</v>
      </c>
      <c r="B81" s="679" t="s">
        <v>1144</v>
      </c>
      <c r="C81" s="674">
        <f>'[4]jogcím szerint'!G349</f>
        <v>210.66666666666666</v>
      </c>
      <c r="D81" s="674">
        <v>38000</v>
      </c>
      <c r="E81" s="677">
        <f>C81*D81</f>
        <v>8005333.333333333</v>
      </c>
    </row>
    <row r="82" spans="1:5" ht="12.75">
      <c r="A82" s="684" t="s">
        <v>566</v>
      </c>
      <c r="B82" s="676" t="s">
        <v>567</v>
      </c>
      <c r="C82" s="1402"/>
      <c r="D82" s="1403"/>
      <c r="E82" s="1404"/>
    </row>
    <row r="83" spans="1:5" ht="25.5">
      <c r="A83" s="678" t="s">
        <v>568</v>
      </c>
      <c r="B83" s="676" t="s">
        <v>569</v>
      </c>
      <c r="C83" s="674">
        <f>'[4]jogcím szerint'!G353</f>
        <v>123.33333333333333</v>
      </c>
      <c r="D83" s="674">
        <v>106000</v>
      </c>
      <c r="E83" s="677">
        <f aca="true" t="shared" si="0" ref="E83:E97">C83*D83</f>
        <v>13073333.333333332</v>
      </c>
    </row>
    <row r="84" spans="1:5" ht="25.5">
      <c r="A84" s="678" t="s">
        <v>570</v>
      </c>
      <c r="B84" s="676" t="s">
        <v>571</v>
      </c>
      <c r="C84" s="674">
        <f>'[4]jogcím szerint'!G356</f>
        <v>127</v>
      </c>
      <c r="D84" s="674">
        <v>148400</v>
      </c>
      <c r="E84" s="677">
        <f t="shared" si="0"/>
        <v>18846800</v>
      </c>
    </row>
    <row r="85" spans="1:5" ht="25.5">
      <c r="A85" s="678" t="s">
        <v>572</v>
      </c>
      <c r="B85" s="676" t="s">
        <v>573</v>
      </c>
      <c r="C85" s="674">
        <f>'[4]jogcím szerint'!G359</f>
        <v>40</v>
      </c>
      <c r="D85" s="674">
        <v>63600</v>
      </c>
      <c r="E85" s="677">
        <f t="shared" si="0"/>
        <v>2544000</v>
      </c>
    </row>
    <row r="86" spans="1:5" ht="38.25">
      <c r="A86" s="678" t="s">
        <v>1650</v>
      </c>
      <c r="B86" s="676" t="s">
        <v>1651</v>
      </c>
      <c r="C86" s="674">
        <f>'[4]jogcím szerint'!G362</f>
        <v>222.66666666666669</v>
      </c>
      <c r="D86" s="674">
        <v>21200</v>
      </c>
      <c r="E86" s="677">
        <f t="shared" si="0"/>
        <v>4720533.333333334</v>
      </c>
    </row>
    <row r="87" spans="1:5" ht="25.5">
      <c r="A87" s="680" t="s">
        <v>166</v>
      </c>
      <c r="B87" s="702" t="s">
        <v>1363</v>
      </c>
      <c r="C87" s="1402"/>
      <c r="D87" s="1403"/>
      <c r="E87" s="1404"/>
    </row>
    <row r="88" spans="1:5" ht="19.5" customHeight="1">
      <c r="A88" s="685" t="s">
        <v>167</v>
      </c>
      <c r="B88" s="676" t="s">
        <v>1145</v>
      </c>
      <c r="C88" s="674">
        <f>'[4]jogcím szerint'!G380</f>
        <v>24.666666666666668</v>
      </c>
      <c r="D88" s="674">
        <v>240000</v>
      </c>
      <c r="E88" s="677">
        <f t="shared" si="0"/>
        <v>5920000</v>
      </c>
    </row>
    <row r="89" spans="1:5" ht="12.75">
      <c r="A89" s="316" t="s">
        <v>168</v>
      </c>
      <c r="B89" s="315" t="s">
        <v>169</v>
      </c>
      <c r="C89" s="674">
        <f>'[4]jogcím szerint'!G383</f>
        <v>2.6666666666666665</v>
      </c>
      <c r="D89" s="674">
        <v>144000</v>
      </c>
      <c r="E89" s="677">
        <f t="shared" si="0"/>
        <v>384000</v>
      </c>
    </row>
    <row r="90" spans="1:5" ht="25.5">
      <c r="A90" s="685" t="s">
        <v>170</v>
      </c>
      <c r="B90" s="676" t="s">
        <v>1146</v>
      </c>
      <c r="C90" s="674">
        <f>'[4]jogcím szerint'!G402</f>
        <v>58.666666666666664</v>
      </c>
      <c r="D90" s="674">
        <f>D88*1.6</f>
        <v>384000</v>
      </c>
      <c r="E90" s="677">
        <f t="shared" si="0"/>
        <v>22528000</v>
      </c>
    </row>
    <row r="91" spans="1:5" ht="25.5">
      <c r="A91" s="685" t="s">
        <v>171</v>
      </c>
      <c r="B91" s="315" t="s">
        <v>1778</v>
      </c>
      <c r="C91" s="674">
        <f>'[4]jogcím szerint'!G421</f>
        <v>235.33333333333337</v>
      </c>
      <c r="D91" s="674">
        <f>D88*0.8</f>
        <v>192000</v>
      </c>
      <c r="E91" s="677">
        <f t="shared" si="0"/>
        <v>45184000.00000001</v>
      </c>
    </row>
    <row r="92" spans="1:5" ht="25.5">
      <c r="A92" s="685" t="s">
        <v>172</v>
      </c>
      <c r="B92" s="315" t="s">
        <v>1779</v>
      </c>
      <c r="C92" s="674">
        <f>'[4]jogcím szerint'!G440</f>
        <v>230.66666666666666</v>
      </c>
      <c r="D92" s="674">
        <f>D88*0.6</f>
        <v>144000</v>
      </c>
      <c r="E92" s="677">
        <f t="shared" si="0"/>
        <v>33216000</v>
      </c>
    </row>
    <row r="93" spans="1:5" ht="25.5">
      <c r="A93" s="685" t="s">
        <v>173</v>
      </c>
      <c r="B93" s="676" t="s">
        <v>42</v>
      </c>
      <c r="C93" s="674">
        <f>'[4]jogcím szerint'!G458</f>
        <v>11.666666666666664</v>
      </c>
      <c r="D93" s="674">
        <v>239000</v>
      </c>
      <c r="E93" s="677">
        <f t="shared" si="0"/>
        <v>2788333.3333333326</v>
      </c>
    </row>
    <row r="94" spans="1:5" ht="12.75">
      <c r="A94" s="316" t="s">
        <v>174</v>
      </c>
      <c r="B94" s="315" t="s">
        <v>169</v>
      </c>
      <c r="C94" s="674">
        <f>'[4]jogcím szerint'!G461</f>
        <v>1.3333333333333333</v>
      </c>
      <c r="D94" s="674">
        <f>D93*0.6</f>
        <v>143400</v>
      </c>
      <c r="E94" s="677">
        <f t="shared" si="0"/>
        <v>191200</v>
      </c>
    </row>
    <row r="95" spans="1:5" ht="25.5">
      <c r="A95" s="685" t="s">
        <v>175</v>
      </c>
      <c r="B95" s="676" t="s">
        <v>43</v>
      </c>
      <c r="C95" s="674">
        <f>'[4]jogcím szerint'!G480</f>
        <v>26.999999999999996</v>
      </c>
      <c r="D95" s="674">
        <f>D93*1.6</f>
        <v>382400</v>
      </c>
      <c r="E95" s="677">
        <f t="shared" si="0"/>
        <v>10324799.999999998</v>
      </c>
    </row>
    <row r="96" spans="1:5" ht="25.5">
      <c r="A96" s="685" t="s">
        <v>176</v>
      </c>
      <c r="B96" s="315" t="s">
        <v>1778</v>
      </c>
      <c r="C96" s="674">
        <f>'[4]jogcím szerint'!G499</f>
        <v>113.33333333333333</v>
      </c>
      <c r="D96" s="674">
        <f>D93*0.8</f>
        <v>191200</v>
      </c>
      <c r="E96" s="677">
        <f t="shared" si="0"/>
        <v>21669333.333333332</v>
      </c>
    </row>
    <row r="97" spans="1:5" ht="25.5">
      <c r="A97" s="685" t="s">
        <v>177</v>
      </c>
      <c r="B97" s="315" t="s">
        <v>1779</v>
      </c>
      <c r="C97" s="674">
        <f>'[4]jogcím szerint'!G518</f>
        <v>112.33333333333333</v>
      </c>
      <c r="D97" s="674">
        <f>D93*0.6</f>
        <v>143400</v>
      </c>
      <c r="E97" s="677">
        <f t="shared" si="0"/>
        <v>16108600</v>
      </c>
    </row>
    <row r="98" spans="1:5" ht="12.75">
      <c r="A98" s="675" t="s">
        <v>178</v>
      </c>
      <c r="B98" s="676" t="s">
        <v>1147</v>
      </c>
      <c r="C98" s="674">
        <f>'[4]jogcím szerint'!G521</f>
        <v>21.333333333333332</v>
      </c>
      <c r="D98" s="674">
        <v>240000</v>
      </c>
      <c r="E98" s="677">
        <f>'[4]jogcím szerint'!K521</f>
        <v>5120000</v>
      </c>
    </row>
    <row r="99" spans="1:5" ht="12.75">
      <c r="A99" s="675" t="s">
        <v>179</v>
      </c>
      <c r="B99" s="676" t="s">
        <v>1147</v>
      </c>
      <c r="C99" s="674">
        <f>'[4]jogcím szerint'!G524</f>
        <v>10.666666666666666</v>
      </c>
      <c r="D99" s="674">
        <v>239000</v>
      </c>
      <c r="E99" s="677">
        <f>'[4]jogcím szerint'!K524</f>
        <v>2549333.333333333</v>
      </c>
    </row>
    <row r="100" spans="1:5" ht="12.75">
      <c r="A100" s="675" t="s">
        <v>1015</v>
      </c>
      <c r="B100" s="676" t="s">
        <v>1148</v>
      </c>
      <c r="C100" s="674">
        <f>'[4]jogcím szerint'!G526</f>
        <v>2</v>
      </c>
      <c r="D100" s="674">
        <v>325000</v>
      </c>
      <c r="E100" s="677">
        <f>'[4]jogcím szerint'!K526</f>
        <v>650000</v>
      </c>
    </row>
    <row r="101" spans="1:5" ht="12.75">
      <c r="A101" s="675" t="s">
        <v>180</v>
      </c>
      <c r="B101" s="676" t="s">
        <v>1148</v>
      </c>
      <c r="C101" s="674">
        <f>'[4]jogcím szerint'!G528</f>
        <v>0.9999999333333334</v>
      </c>
      <c r="D101" s="674">
        <v>322000</v>
      </c>
      <c r="E101" s="677">
        <f>'[4]jogcím szerint'!K528</f>
        <v>321999.97853333334</v>
      </c>
    </row>
    <row r="102" spans="1:5" ht="25.5">
      <c r="A102" s="680" t="s">
        <v>181</v>
      </c>
      <c r="B102" s="702" t="s">
        <v>1364</v>
      </c>
      <c r="C102" s="1402"/>
      <c r="D102" s="1403"/>
      <c r="E102" s="1404"/>
    </row>
    <row r="103" spans="1:5" ht="25.5">
      <c r="A103" s="678" t="s">
        <v>1826</v>
      </c>
      <c r="B103" s="679" t="s">
        <v>1149</v>
      </c>
      <c r="C103" s="674">
        <f>'[4]jogcím szerint'!G530</f>
        <v>20.666666666666668</v>
      </c>
      <c r="D103" s="674">
        <v>45000</v>
      </c>
      <c r="E103" s="677">
        <f>C103*D103</f>
        <v>930000</v>
      </c>
    </row>
    <row r="104" spans="1:5" ht="25.5">
      <c r="A104" s="678" t="s">
        <v>1827</v>
      </c>
      <c r="B104" s="679" t="s">
        <v>1149</v>
      </c>
      <c r="C104" s="674">
        <f>'[4]jogcím szerint'!G532</f>
        <v>11.666666666666666</v>
      </c>
      <c r="D104" s="674">
        <v>43000</v>
      </c>
      <c r="E104" s="677">
        <f>C104*D104</f>
        <v>501666.6666666666</v>
      </c>
    </row>
    <row r="105" spans="1:5" ht="25.5">
      <c r="A105" s="678" t="s">
        <v>182</v>
      </c>
      <c r="B105" s="679" t="s">
        <v>1150</v>
      </c>
      <c r="C105" s="674">
        <f>'[4]jogcím szerint'!G535</f>
        <v>190.66666666666669</v>
      </c>
      <c r="D105" s="674">
        <v>71500</v>
      </c>
      <c r="E105" s="677">
        <f>'[4]jogcím szerint'!K535</f>
        <v>13632666.666666668</v>
      </c>
    </row>
    <row r="106" spans="1:5" ht="25.5">
      <c r="A106" s="678" t="s">
        <v>183</v>
      </c>
      <c r="B106" s="679" t="s">
        <v>1150</v>
      </c>
      <c r="C106" s="674">
        <f>'[4]jogcím szerint'!G538</f>
        <v>94.33333333333334</v>
      </c>
      <c r="D106" s="674">
        <v>68000</v>
      </c>
      <c r="E106" s="677">
        <f>'[4]jogcím szerint'!K538</f>
        <v>6414666.666666667</v>
      </c>
    </row>
    <row r="107" spans="1:5" ht="12.75">
      <c r="A107" s="675" t="s">
        <v>184</v>
      </c>
      <c r="B107" s="679" t="s">
        <v>1151</v>
      </c>
      <c r="C107" s="674">
        <f>'[4]jogcím szerint'!G541</f>
        <v>118.66666666666666</v>
      </c>
      <c r="D107" s="674">
        <v>71500</v>
      </c>
      <c r="E107" s="677">
        <f>C107*D107</f>
        <v>8484666.666666666</v>
      </c>
    </row>
    <row r="108" spans="1:5" ht="12.75">
      <c r="A108" s="675" t="s">
        <v>185</v>
      </c>
      <c r="B108" s="679" t="s">
        <v>1151</v>
      </c>
      <c r="C108" s="674">
        <f>'[4]jogcím szerint'!G544</f>
        <v>71</v>
      </c>
      <c r="D108" s="674">
        <v>68000</v>
      </c>
      <c r="E108" s="677">
        <f>C108*D108</f>
        <v>4828000</v>
      </c>
    </row>
    <row r="109" spans="1:5" ht="12.75">
      <c r="A109" s="673" t="s">
        <v>56</v>
      </c>
      <c r="B109" s="672" t="s">
        <v>186</v>
      </c>
      <c r="C109" s="1402"/>
      <c r="D109" s="1403"/>
      <c r="E109" s="1404"/>
    </row>
    <row r="110" spans="1:5" ht="38.25">
      <c r="A110" s="678" t="s">
        <v>1823</v>
      </c>
      <c r="B110" s="676" t="s">
        <v>187</v>
      </c>
      <c r="C110" s="674">
        <f>'[4]jogcím szerint'!G548</f>
        <v>102.66666666666666</v>
      </c>
      <c r="D110" s="674">
        <v>360000</v>
      </c>
      <c r="E110" s="677">
        <f aca="true" t="shared" si="1" ref="E110:E115">C110*D110</f>
        <v>36960000</v>
      </c>
    </row>
    <row r="111" spans="1:5" ht="38.25">
      <c r="A111" s="678" t="s">
        <v>1824</v>
      </c>
      <c r="B111" s="676" t="s">
        <v>187</v>
      </c>
      <c r="C111" s="674">
        <f>'[4]jogcím szerint'!G552</f>
        <v>53</v>
      </c>
      <c r="D111" s="674">
        <v>342000</v>
      </c>
      <c r="E111" s="677">
        <f t="shared" si="1"/>
        <v>18126000</v>
      </c>
    </row>
    <row r="112" spans="1:5" ht="25.5">
      <c r="A112" s="678" t="s">
        <v>1290</v>
      </c>
      <c r="B112" s="676" t="s">
        <v>1291</v>
      </c>
      <c r="C112" s="674">
        <f>'[4]jogcím szerint'!G554</f>
        <v>89.33333333333333</v>
      </c>
      <c r="D112" s="674">
        <v>480000</v>
      </c>
      <c r="E112" s="677">
        <f t="shared" si="1"/>
        <v>42880000</v>
      </c>
    </row>
    <row r="113" spans="1:5" ht="25.5">
      <c r="A113" s="678" t="s">
        <v>1292</v>
      </c>
      <c r="B113" s="676" t="s">
        <v>1291</v>
      </c>
      <c r="C113" s="674">
        <f>'[4]jogcím szerint'!G556</f>
        <v>46.333333333333336</v>
      </c>
      <c r="D113" s="674">
        <v>456000</v>
      </c>
      <c r="E113" s="677">
        <f t="shared" si="1"/>
        <v>21128000</v>
      </c>
    </row>
    <row r="114" spans="1:5" ht="25.5">
      <c r="A114" s="530" t="s">
        <v>1293</v>
      </c>
      <c r="B114" s="676" t="s">
        <v>1780</v>
      </c>
      <c r="C114" s="674">
        <f>'[4]jogcím szerint'!G558</f>
        <v>275.3333333333333</v>
      </c>
      <c r="D114" s="674">
        <v>51000</v>
      </c>
      <c r="E114" s="677">
        <f t="shared" si="1"/>
        <v>14041999.999999998</v>
      </c>
    </row>
    <row r="115" spans="1:5" ht="25.5">
      <c r="A115" s="530" t="s">
        <v>1294</v>
      </c>
      <c r="B115" s="676" t="s">
        <v>1780</v>
      </c>
      <c r="C115" s="674">
        <f>'[4]jogcím szerint'!G560</f>
        <v>136.66666666666666</v>
      </c>
      <c r="D115" s="674">
        <v>48500</v>
      </c>
      <c r="E115" s="677">
        <f t="shared" si="1"/>
        <v>6628333.333333333</v>
      </c>
    </row>
    <row r="116" spans="1:5" ht="38.25">
      <c r="A116" s="530" t="s">
        <v>1295</v>
      </c>
      <c r="B116" s="676" t="s">
        <v>1781</v>
      </c>
      <c r="C116" s="674">
        <f>'[4]jogcím szerint'!G566</f>
        <v>585.3333333333333</v>
      </c>
      <c r="D116" s="674">
        <v>20000</v>
      </c>
      <c r="E116" s="677">
        <f>'[4]jogcím szerint'!K566-1</f>
        <v>11706665.666666664</v>
      </c>
    </row>
    <row r="117" spans="1:5" ht="38.25">
      <c r="A117" s="530" t="s">
        <v>1296</v>
      </c>
      <c r="B117" s="676" t="s">
        <v>1781</v>
      </c>
      <c r="C117" s="674">
        <f>'[4]jogcím szerint'!G572</f>
        <v>305.33333333333337</v>
      </c>
      <c r="D117" s="674">
        <v>19000</v>
      </c>
      <c r="E117" s="677">
        <f>C117*D117</f>
        <v>5801333.333333334</v>
      </c>
    </row>
    <row r="118" spans="1:5" ht="12.75">
      <c r="A118" s="673" t="s">
        <v>1297</v>
      </c>
      <c r="B118" s="672" t="s">
        <v>1152</v>
      </c>
      <c r="C118" s="1402"/>
      <c r="D118" s="1403"/>
      <c r="E118" s="1404"/>
    </row>
    <row r="119" spans="1:5" ht="15" customHeight="1">
      <c r="A119" s="675" t="s">
        <v>395</v>
      </c>
      <c r="B119" s="676" t="s">
        <v>1152</v>
      </c>
      <c r="C119" s="674">
        <f>'[4]jogcím szerint'!G580</f>
        <v>3250.666666666667</v>
      </c>
      <c r="D119" s="674">
        <v>18000</v>
      </c>
      <c r="E119" s="677">
        <f>C119*D119</f>
        <v>58512000.00000001</v>
      </c>
    </row>
    <row r="120" spans="1:5" ht="25.5">
      <c r="A120" s="680" t="s">
        <v>57</v>
      </c>
      <c r="B120" s="672" t="s">
        <v>58</v>
      </c>
      <c r="C120" s="1402"/>
      <c r="D120" s="1403"/>
      <c r="E120" s="1404"/>
    </row>
    <row r="121" spans="1:5" ht="25.5">
      <c r="A121" s="678" t="s">
        <v>59</v>
      </c>
      <c r="B121" s="679" t="s">
        <v>1298</v>
      </c>
      <c r="C121" s="674">
        <f>'[4]jogcím szerint'!G600</f>
        <v>3434</v>
      </c>
      <c r="D121" s="674">
        <v>65000</v>
      </c>
      <c r="E121" s="677">
        <f>C121*D121</f>
        <v>223210000</v>
      </c>
    </row>
    <row r="122" spans="1:5" ht="25.5">
      <c r="A122" s="678" t="s">
        <v>1299</v>
      </c>
      <c r="B122" s="679" t="s">
        <v>1300</v>
      </c>
      <c r="C122" s="674">
        <f>'[4]jogcím szerint'!G613</f>
        <v>236</v>
      </c>
      <c r="D122" s="674">
        <v>20000</v>
      </c>
      <c r="E122" s="677">
        <f>'[4]jogcím szerint'!K613</f>
        <v>4720000</v>
      </c>
    </row>
    <row r="123" spans="1:5" ht="12.75">
      <c r="A123" s="678" t="s">
        <v>60</v>
      </c>
      <c r="B123" s="679" t="s">
        <v>1301</v>
      </c>
      <c r="C123" s="674">
        <f>'[4]jogcím szerint'!G631</f>
        <v>4433</v>
      </c>
      <c r="D123" s="674">
        <v>10000</v>
      </c>
      <c r="E123" s="677">
        <f>C123*D123</f>
        <v>44330000</v>
      </c>
    </row>
    <row r="124" spans="1:5" ht="12.75">
      <c r="A124" s="678" t="s">
        <v>1302</v>
      </c>
      <c r="B124" s="679" t="s">
        <v>1303</v>
      </c>
      <c r="C124" s="674">
        <f>'[4]jogcím szerint'!G649</f>
        <v>13056</v>
      </c>
      <c r="D124" s="674">
        <v>1000</v>
      </c>
      <c r="E124" s="677">
        <f>C124*D124</f>
        <v>13056000</v>
      </c>
    </row>
    <row r="125" spans="1:5" ht="25.5">
      <c r="A125" s="678" t="s">
        <v>1011</v>
      </c>
      <c r="B125" s="679" t="s">
        <v>1153</v>
      </c>
      <c r="C125" s="674">
        <f>'[4]jogcím szerint'!G651</f>
        <v>507.3333333333333</v>
      </c>
      <c r="D125" s="674">
        <v>186000</v>
      </c>
      <c r="E125" s="677">
        <f>C125*D125</f>
        <v>94364000</v>
      </c>
    </row>
    <row r="126" spans="1:5" ht="25.5">
      <c r="A126" s="927" t="s">
        <v>1012</v>
      </c>
      <c r="B126" s="689" t="s">
        <v>1154</v>
      </c>
      <c r="C126" s="690">
        <f>'[4]jogcím szerint'!G653</f>
        <v>243.33333333333334</v>
      </c>
      <c r="D126" s="690">
        <v>177000</v>
      </c>
      <c r="E126" s="691">
        <f>C126*D126</f>
        <v>43070000</v>
      </c>
    </row>
    <row r="127" spans="1:5" ht="16.5" customHeight="1">
      <c r="A127" s="1374" t="s">
        <v>62</v>
      </c>
      <c r="B127" s="1375"/>
      <c r="C127" s="1375"/>
      <c r="D127" s="1376"/>
      <c r="E127" s="692">
        <f>SUM(E10:E126)</f>
        <v>5502624496.645199</v>
      </c>
    </row>
    <row r="128" spans="1:5" ht="12.75">
      <c r="A128" s="919"/>
      <c r="B128" s="920"/>
      <c r="C128" s="921"/>
      <c r="D128" s="921"/>
      <c r="E128" s="921"/>
    </row>
    <row r="129" spans="1:5" ht="12.75">
      <c r="A129" s="922"/>
      <c r="B129" s="923"/>
      <c r="C129" s="924"/>
      <c r="D129" s="924"/>
      <c r="E129" s="924"/>
    </row>
    <row r="130" spans="1:5" ht="18.75" customHeight="1">
      <c r="A130" s="1408" t="s">
        <v>63</v>
      </c>
      <c r="B130" s="1409"/>
      <c r="C130" s="1409"/>
      <c r="D130" s="1409"/>
      <c r="E130" s="1389"/>
    </row>
    <row r="131" spans="1:5" ht="25.5">
      <c r="A131" s="678" t="s">
        <v>64</v>
      </c>
      <c r="B131" s="676" t="s">
        <v>65</v>
      </c>
      <c r="C131" s="693">
        <f>'[4]jogcím szerint'!G681</f>
        <v>1480.6733333333332</v>
      </c>
      <c r="D131" s="693">
        <v>11700</v>
      </c>
      <c r="E131" s="694">
        <f>'[4]jogcím szerint'!K681</f>
        <v>17327700</v>
      </c>
    </row>
    <row r="132" spans="1:5" ht="17.25" customHeight="1">
      <c r="A132" s="675" t="s">
        <v>66</v>
      </c>
      <c r="B132" s="676" t="s">
        <v>67</v>
      </c>
      <c r="C132" s="693">
        <f>'[4]jogcím szerint'!G685</f>
        <v>41.66666666666667</v>
      </c>
      <c r="D132" s="693">
        <v>970000</v>
      </c>
      <c r="E132" s="694">
        <f>C132*D132-1</f>
        <v>40416665.66666667</v>
      </c>
    </row>
    <row r="133" spans="1:5" ht="17.25" customHeight="1">
      <c r="A133" s="675" t="s">
        <v>1613</v>
      </c>
      <c r="B133" s="676" t="s">
        <v>1304</v>
      </c>
      <c r="C133" s="693">
        <f>SUM('[4]jogcím szerint'!G703)</f>
        <v>13284</v>
      </c>
      <c r="D133" s="693">
        <v>430</v>
      </c>
      <c r="E133" s="694">
        <f>C133*D133</f>
        <v>5712120</v>
      </c>
    </row>
    <row r="134" spans="1:5" ht="17.25" customHeight="1">
      <c r="A134" s="675" t="s">
        <v>68</v>
      </c>
      <c r="B134" s="676" t="s">
        <v>69</v>
      </c>
      <c r="C134" s="693">
        <f>'[4]jogcím szerint'!G706</f>
        <v>146</v>
      </c>
      <c r="D134" s="693">
        <v>9400</v>
      </c>
      <c r="E134" s="694">
        <f>C134*D134</f>
        <v>1372400</v>
      </c>
    </row>
    <row r="135" spans="1:5" s="671" customFormat="1" ht="19.5" customHeight="1">
      <c r="A135" s="1405" t="s">
        <v>70</v>
      </c>
      <c r="B135" s="1406"/>
      <c r="C135" s="1406"/>
      <c r="D135" s="1407"/>
      <c r="E135" s="695">
        <f>SUM(E131:E134)</f>
        <v>64828885.66666667</v>
      </c>
    </row>
    <row r="136" spans="1:5" ht="19.5" customHeight="1">
      <c r="A136" s="688" t="s">
        <v>71</v>
      </c>
      <c r="B136" s="696" t="s">
        <v>72</v>
      </c>
      <c r="C136" s="697"/>
      <c r="D136" s="697"/>
      <c r="E136" s="698">
        <f>'[4]Tűzoltó 2009'!D12</f>
        <v>513651117</v>
      </c>
    </row>
    <row r="137" spans="1:5" ht="19.5" customHeight="1">
      <c r="A137" s="1374" t="s">
        <v>73</v>
      </c>
      <c r="B137" s="1375"/>
      <c r="C137" s="1375"/>
      <c r="D137" s="1376"/>
      <c r="E137" s="692">
        <f>SUM(E135:E136)</f>
        <v>578480002.6666666</v>
      </c>
    </row>
    <row r="138" spans="1:5" ht="12.75">
      <c r="A138" s="668"/>
      <c r="B138" s="669"/>
      <c r="C138" s="670"/>
      <c r="D138" s="670"/>
      <c r="E138" s="670"/>
    </row>
    <row r="139" spans="1:5" ht="16.5" customHeight="1">
      <c r="A139" s="1374" t="s">
        <v>74</v>
      </c>
      <c r="B139" s="1375"/>
      <c r="C139" s="1375"/>
      <c r="D139" s="1376"/>
      <c r="E139" s="692">
        <f>SUM(E137,E127)</f>
        <v>6081104499.311866</v>
      </c>
    </row>
    <row r="140" spans="1:5" ht="20.25" customHeight="1">
      <c r="A140" s="1377" t="s">
        <v>75</v>
      </c>
      <c r="B140" s="1378"/>
      <c r="C140" s="1378"/>
      <c r="D140" s="1379"/>
      <c r="E140" s="699">
        <v>309100000</v>
      </c>
    </row>
    <row r="141" spans="1:5" ht="20.25" customHeight="1">
      <c r="A141" s="1380" t="s">
        <v>1782</v>
      </c>
      <c r="B141" s="1371"/>
      <c r="C141" s="1371"/>
      <c r="D141" s="1372"/>
      <c r="E141" s="694">
        <v>1244017360</v>
      </c>
    </row>
    <row r="142" spans="1:5" ht="20.25" customHeight="1">
      <c r="A142" s="1368" t="s">
        <v>1305</v>
      </c>
      <c r="B142" s="1369"/>
      <c r="C142" s="1369"/>
      <c r="D142" s="1370"/>
      <c r="E142" s="698">
        <v>419100925</v>
      </c>
    </row>
    <row r="143" spans="1:5" ht="21.75" customHeight="1">
      <c r="A143" s="1374" t="s">
        <v>1306</v>
      </c>
      <c r="B143" s="1375"/>
      <c r="C143" s="1375"/>
      <c r="D143" s="1376"/>
      <c r="E143" s="692">
        <f>SUM(E139,E140:E142)</f>
        <v>8053322784.311866</v>
      </c>
    </row>
  </sheetData>
  <sheetProtection/>
  <mergeCells count="33">
    <mergeCell ref="A2:E2"/>
    <mergeCell ref="A139:D139"/>
    <mergeCell ref="A143:D143"/>
    <mergeCell ref="A127:D127"/>
    <mergeCell ref="A137:D137"/>
    <mergeCell ref="A140:D140"/>
    <mergeCell ref="A141:D141"/>
    <mergeCell ref="A142:D142"/>
    <mergeCell ref="C10:E10"/>
    <mergeCell ref="C17:E17"/>
    <mergeCell ref="C24:E24"/>
    <mergeCell ref="A3:E3"/>
    <mergeCell ref="A6:A9"/>
    <mergeCell ref="B6:B9"/>
    <mergeCell ref="C6:E6"/>
    <mergeCell ref="C7:C9"/>
    <mergeCell ref="E7:E9"/>
    <mergeCell ref="D8:D9"/>
    <mergeCell ref="C26:E26"/>
    <mergeCell ref="C28:E28"/>
    <mergeCell ref="C31:E31"/>
    <mergeCell ref="C70:E70"/>
    <mergeCell ref="C71:E71"/>
    <mergeCell ref="C79:E79"/>
    <mergeCell ref="C87:E87"/>
    <mergeCell ref="C102:E102"/>
    <mergeCell ref="C82:E82"/>
    <mergeCell ref="C74:E74"/>
    <mergeCell ref="C109:E109"/>
    <mergeCell ref="C118:E118"/>
    <mergeCell ref="C120:E120"/>
    <mergeCell ref="A135:D135"/>
    <mergeCell ref="A130:E130"/>
  </mergeCells>
  <printOptions horizontalCentered="1"/>
  <pageMargins left="0.5905511811023623" right="0.1968503937007874" top="0.63" bottom="0.4724409448818898" header="0.15748031496062992" footer="0.31496062992125984"/>
  <pageSetup horizontalDpi="600" verticalDpi="600" orientation="portrait" paperSize="9" scale="96" r:id="rId1"/>
  <rowBreaks count="2" manualBreakCount="2">
    <brk id="94" max="4" man="1"/>
    <brk id="127" max="4" man="1"/>
  </rowBreaks>
</worksheet>
</file>

<file path=xl/worksheets/sheet20.xml><?xml version="1.0" encoding="utf-8"?>
<worksheet xmlns="http://schemas.openxmlformats.org/spreadsheetml/2006/main" xmlns:r="http://schemas.openxmlformats.org/officeDocument/2006/relationships">
  <sheetPr>
    <tabColor indexed="41"/>
  </sheetPr>
  <dimension ref="A1:CC42"/>
  <sheetViews>
    <sheetView workbookViewId="0" topLeftCell="A20">
      <selection activeCell="K32" sqref="K32"/>
    </sheetView>
  </sheetViews>
  <sheetFormatPr defaultColWidth="9.140625" defaultRowHeight="12.75"/>
  <cols>
    <col min="1" max="1" width="4.140625" style="344" customWidth="1"/>
    <col min="2" max="2" width="30.140625" style="344" customWidth="1"/>
    <col min="3" max="3" width="8.140625" style="344" customWidth="1"/>
    <col min="4" max="4" width="13.421875" style="344" customWidth="1"/>
    <col min="5" max="5" width="11.7109375" style="344" customWidth="1"/>
    <col min="6" max="6" width="13.421875" style="344" customWidth="1"/>
    <col min="7" max="7" width="10.7109375" style="344" customWidth="1"/>
    <col min="8" max="8" width="9.7109375" style="344" customWidth="1"/>
    <col min="9" max="9" width="11.7109375" style="344" customWidth="1"/>
    <col min="10" max="10" width="10.7109375" style="344" customWidth="1"/>
    <col min="11" max="11" width="9.7109375" style="344" customWidth="1"/>
    <col min="12" max="13" width="10.7109375" style="344" customWidth="1"/>
    <col min="14" max="14" width="9.7109375" style="344" customWidth="1"/>
    <col min="15" max="72" width="10.7109375" style="344" customWidth="1"/>
    <col min="73" max="75" width="10.7109375" style="344" hidden="1" customWidth="1"/>
    <col min="76" max="76" width="12.28125" style="344" customWidth="1"/>
    <col min="77" max="16384" width="9.140625" style="344" customWidth="1"/>
  </cols>
  <sheetData>
    <row r="1" spans="12:80" ht="15" customHeight="1">
      <c r="L1" s="345"/>
      <c r="M1" s="345"/>
      <c r="N1" s="345"/>
      <c r="O1" s="345"/>
      <c r="P1" s="345"/>
      <c r="Q1" s="345"/>
      <c r="R1" s="345"/>
      <c r="S1" s="1921" t="s">
        <v>33</v>
      </c>
      <c r="T1" s="1921"/>
      <c r="U1" s="1921"/>
      <c r="AK1" s="1920"/>
      <c r="AL1" s="1920"/>
      <c r="AM1" s="1920"/>
      <c r="AN1" s="345"/>
      <c r="AO1" s="345"/>
      <c r="AP1" s="345"/>
      <c r="AQ1" s="345"/>
      <c r="AR1" s="345"/>
      <c r="AS1" s="345"/>
      <c r="AT1" s="345"/>
      <c r="AU1" s="345"/>
      <c r="AV1" s="345"/>
      <c r="AW1" s="345"/>
      <c r="AX1" s="345"/>
      <c r="AY1" s="345"/>
      <c r="AZ1" s="345"/>
      <c r="BA1" s="345"/>
      <c r="BB1" s="345"/>
      <c r="BC1" s="345"/>
      <c r="BD1" s="345"/>
      <c r="BE1" s="345"/>
      <c r="BF1" s="345"/>
      <c r="BG1" s="345"/>
      <c r="BH1" s="345"/>
      <c r="BI1" s="345"/>
      <c r="BJ1" s="345"/>
      <c r="BK1" s="345"/>
      <c r="BL1" s="345"/>
      <c r="BM1" s="345"/>
      <c r="BN1" s="345"/>
      <c r="BO1" s="345"/>
      <c r="BP1" s="345"/>
      <c r="BQ1" s="345"/>
      <c r="BR1" s="345"/>
      <c r="BS1" s="345"/>
      <c r="BT1" s="345"/>
      <c r="BU1" s="345"/>
      <c r="BV1" s="345"/>
      <c r="BW1" s="345"/>
      <c r="BX1" s="345"/>
      <c r="BY1" s="345"/>
      <c r="BZ1" s="345"/>
      <c r="CA1" s="345"/>
      <c r="CB1" s="345"/>
    </row>
    <row r="2" spans="1:81" ht="21.75" customHeight="1">
      <c r="A2" s="1909" t="s">
        <v>4</v>
      </c>
      <c r="B2" s="1909"/>
      <c r="C2" s="1909"/>
      <c r="D2" s="1909"/>
      <c r="E2" s="1909"/>
      <c r="F2" s="1909"/>
      <c r="G2" s="1909"/>
      <c r="H2" s="1909"/>
      <c r="I2" s="1909"/>
      <c r="J2" s="1909"/>
      <c r="K2" s="1909"/>
      <c r="L2" s="1909"/>
      <c r="M2" s="1909"/>
      <c r="N2" s="1909"/>
      <c r="O2" s="1909"/>
      <c r="P2" s="1909"/>
      <c r="Q2" s="1909"/>
      <c r="R2" s="1909"/>
      <c r="S2" s="1909"/>
      <c r="T2" s="1909"/>
      <c r="U2" s="1909"/>
      <c r="V2" s="1909"/>
      <c r="W2" s="1909"/>
      <c r="X2" s="1909"/>
      <c r="Y2" s="1909"/>
      <c r="Z2" s="1909"/>
      <c r="AA2" s="1909"/>
      <c r="AB2" s="1909"/>
      <c r="AC2" s="1909"/>
      <c r="AD2" s="1909"/>
      <c r="AE2" s="1909"/>
      <c r="AF2" s="1909"/>
      <c r="AG2" s="1909"/>
      <c r="AH2" s="1909"/>
      <c r="AI2" s="1909"/>
      <c r="AJ2" s="1909"/>
      <c r="AK2" s="1909"/>
      <c r="AL2" s="1909"/>
      <c r="AM2" s="1909"/>
      <c r="AN2" s="1909"/>
      <c r="AO2" s="1909"/>
      <c r="AP2" s="1909"/>
      <c r="AQ2" s="1909"/>
      <c r="AR2" s="1909"/>
      <c r="AS2" s="1909"/>
      <c r="AT2" s="1909"/>
      <c r="AU2" s="1909"/>
      <c r="AV2" s="1909"/>
      <c r="AW2" s="1909"/>
      <c r="AX2" s="1909"/>
      <c r="AY2" s="1909"/>
      <c r="AZ2" s="1909"/>
      <c r="BA2" s="1909"/>
      <c r="BB2" s="1909"/>
      <c r="BC2" s="1909"/>
      <c r="BD2" s="1909"/>
      <c r="BE2" s="1909"/>
      <c r="BF2" s="1909"/>
      <c r="BG2" s="1909"/>
      <c r="BH2" s="1909"/>
      <c r="BI2" s="1909"/>
      <c r="BJ2" s="1909"/>
      <c r="BK2" s="1909"/>
      <c r="BL2" s="1909"/>
      <c r="BM2" s="1909"/>
      <c r="BN2" s="1909"/>
      <c r="BO2" s="1909"/>
      <c r="BP2" s="1909"/>
      <c r="BQ2" s="1909"/>
      <c r="BR2" s="1909"/>
      <c r="BS2" s="1909"/>
      <c r="BT2" s="1909"/>
      <c r="BU2" s="1909"/>
      <c r="BV2" s="1909"/>
      <c r="BW2" s="1909"/>
      <c r="BX2" s="346"/>
      <c r="BY2" s="346"/>
      <c r="BZ2" s="346"/>
      <c r="CA2" s="346"/>
      <c r="CB2" s="346"/>
      <c r="CC2" s="346"/>
    </row>
    <row r="3" spans="1:81" ht="24" customHeight="1">
      <c r="A3" s="1909" t="s">
        <v>1458</v>
      </c>
      <c r="B3" s="1909"/>
      <c r="C3" s="1909"/>
      <c r="D3" s="1909"/>
      <c r="E3" s="1909"/>
      <c r="F3" s="1909"/>
      <c r="G3" s="1909"/>
      <c r="H3" s="1909"/>
      <c r="I3" s="1909"/>
      <c r="J3" s="1909"/>
      <c r="K3" s="1909"/>
      <c r="L3" s="1909"/>
      <c r="M3" s="1909"/>
      <c r="N3" s="1909"/>
      <c r="O3" s="1909"/>
      <c r="P3" s="1909"/>
      <c r="Q3" s="1909"/>
      <c r="R3" s="1909"/>
      <c r="S3" s="1909"/>
      <c r="T3" s="1909"/>
      <c r="U3" s="1909"/>
      <c r="V3" s="1909"/>
      <c r="W3" s="1909"/>
      <c r="X3" s="1909"/>
      <c r="Y3" s="1909"/>
      <c r="Z3" s="1909"/>
      <c r="AA3" s="1909"/>
      <c r="AB3" s="1909"/>
      <c r="AC3" s="1909"/>
      <c r="AD3" s="1909"/>
      <c r="AE3" s="1909"/>
      <c r="AF3" s="1909"/>
      <c r="AG3" s="1909"/>
      <c r="AH3" s="1909"/>
      <c r="AI3" s="1909"/>
      <c r="AJ3" s="1909"/>
      <c r="AK3" s="1909"/>
      <c r="AL3" s="1909"/>
      <c r="AM3" s="1909"/>
      <c r="AN3" s="1909"/>
      <c r="AO3" s="1909"/>
      <c r="AP3" s="1909"/>
      <c r="AQ3" s="1909"/>
      <c r="AR3" s="1909"/>
      <c r="AS3" s="1909"/>
      <c r="AT3" s="1909"/>
      <c r="AU3" s="1909"/>
      <c r="AV3" s="1909"/>
      <c r="AW3" s="1909"/>
      <c r="AX3" s="1909"/>
      <c r="AY3" s="1909"/>
      <c r="AZ3" s="1909"/>
      <c r="BA3" s="1909"/>
      <c r="BB3" s="1909"/>
      <c r="BC3" s="1909"/>
      <c r="BD3" s="1909"/>
      <c r="BE3" s="1909"/>
      <c r="BF3" s="1909"/>
      <c r="BG3" s="1909"/>
      <c r="BH3" s="1909"/>
      <c r="BI3" s="1909"/>
      <c r="BJ3" s="1909"/>
      <c r="BK3" s="1909"/>
      <c r="BL3" s="1909"/>
      <c r="BM3" s="1909"/>
      <c r="BN3" s="1909"/>
      <c r="BO3" s="1909"/>
      <c r="BP3" s="1909"/>
      <c r="BQ3" s="1909"/>
      <c r="BR3" s="1909"/>
      <c r="BS3" s="1909"/>
      <c r="BT3" s="1909"/>
      <c r="BU3" s="1909"/>
      <c r="BV3" s="1909"/>
      <c r="BW3" s="1909"/>
      <c r="BX3" s="346"/>
      <c r="BY3" s="346"/>
      <c r="BZ3" s="346"/>
      <c r="CA3" s="346"/>
      <c r="CB3" s="346"/>
      <c r="CC3" s="346"/>
    </row>
    <row r="4" spans="1:81" ht="12.75" customHeight="1">
      <c r="A4" s="346"/>
      <c r="B4" s="346"/>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c r="AG4" s="346"/>
      <c r="AH4" s="346"/>
      <c r="AI4" s="346"/>
      <c r="AJ4" s="346"/>
      <c r="AK4" s="346"/>
      <c r="AL4" s="346"/>
      <c r="AM4" s="346"/>
      <c r="AN4" s="346"/>
      <c r="AO4" s="346"/>
      <c r="AP4" s="346"/>
      <c r="AQ4" s="346"/>
      <c r="AR4" s="346"/>
      <c r="AS4" s="346"/>
      <c r="AT4" s="346"/>
      <c r="AU4" s="346"/>
      <c r="AV4" s="346"/>
      <c r="AW4" s="346"/>
      <c r="AX4" s="346"/>
      <c r="AY4" s="346"/>
      <c r="AZ4" s="346"/>
      <c r="BA4" s="346"/>
      <c r="BB4" s="346"/>
      <c r="BC4" s="346"/>
      <c r="BD4" s="346"/>
      <c r="BE4" s="346"/>
      <c r="BF4" s="346"/>
      <c r="BG4" s="346"/>
      <c r="BH4" s="346"/>
      <c r="BI4" s="346"/>
      <c r="BJ4" s="346"/>
      <c r="BK4" s="346"/>
      <c r="BL4" s="346"/>
      <c r="BM4" s="346"/>
      <c r="BN4" s="346"/>
      <c r="BO4" s="346"/>
      <c r="BP4" s="346"/>
      <c r="BQ4" s="346"/>
      <c r="BR4" s="346"/>
      <c r="BS4" s="346"/>
      <c r="BT4" s="346"/>
      <c r="BU4" s="346"/>
      <c r="BV4" s="346"/>
      <c r="BW4" s="346"/>
      <c r="BX4" s="346"/>
      <c r="BY4" s="346"/>
      <c r="BZ4" s="346"/>
      <c r="CA4" s="346"/>
      <c r="CB4" s="346"/>
      <c r="CC4" s="346"/>
    </row>
    <row r="5" spans="1:80" ht="15" customHeight="1">
      <c r="A5" s="347"/>
      <c r="B5" s="347"/>
      <c r="C5" s="347"/>
      <c r="D5" s="347"/>
      <c r="E5" s="347"/>
      <c r="F5" s="347"/>
      <c r="G5" s="347"/>
      <c r="H5" s="347"/>
      <c r="I5" s="347"/>
      <c r="J5" s="347"/>
      <c r="K5" s="347"/>
      <c r="M5" s="348"/>
      <c r="N5" s="348"/>
      <c r="O5" s="348"/>
      <c r="P5" s="348"/>
      <c r="Q5" s="348"/>
      <c r="R5" s="348"/>
      <c r="S5" s="348"/>
      <c r="T5" s="348"/>
      <c r="U5" s="348" t="s">
        <v>44</v>
      </c>
      <c r="V5" s="347"/>
      <c r="W5" s="347"/>
      <c r="X5" s="347"/>
      <c r="Y5" s="347"/>
      <c r="Z5" s="347"/>
      <c r="AA5" s="347"/>
      <c r="AB5" s="347"/>
      <c r="AC5" s="347"/>
      <c r="AD5" s="347"/>
      <c r="AE5" s="347"/>
      <c r="AF5" s="347"/>
      <c r="AG5" s="347"/>
      <c r="AH5" s="347"/>
      <c r="AI5" s="347"/>
      <c r="AJ5" s="347"/>
      <c r="AK5" s="347"/>
      <c r="AL5" s="347"/>
      <c r="AM5" s="348" t="s">
        <v>44</v>
      </c>
      <c r="BE5" s="348" t="s">
        <v>44</v>
      </c>
      <c r="BX5" s="348" t="s">
        <v>44</v>
      </c>
      <c r="BY5" s="348"/>
      <c r="BZ5" s="348"/>
      <c r="CA5" s="348"/>
      <c r="CB5" s="348"/>
    </row>
    <row r="6" spans="1:81" s="350" customFormat="1" ht="24.75" customHeight="1">
      <c r="A6" s="1910" t="s">
        <v>685</v>
      </c>
      <c r="B6" s="1913"/>
      <c r="C6" s="1914"/>
      <c r="D6" s="1910" t="s">
        <v>1342</v>
      </c>
      <c r="E6" s="1913"/>
      <c r="F6" s="1914"/>
      <c r="G6" s="1932" t="s">
        <v>258</v>
      </c>
      <c r="H6" s="1913"/>
      <c r="I6" s="1916"/>
      <c r="J6" s="1910" t="s">
        <v>686</v>
      </c>
      <c r="K6" s="1913"/>
      <c r="L6" s="1914"/>
      <c r="M6" s="1915" t="s">
        <v>687</v>
      </c>
      <c r="N6" s="1913"/>
      <c r="O6" s="1916"/>
      <c r="P6" s="1910" t="s">
        <v>688</v>
      </c>
      <c r="Q6" s="1913"/>
      <c r="R6" s="1914"/>
      <c r="S6" s="1910" t="s">
        <v>689</v>
      </c>
      <c r="T6" s="1913"/>
      <c r="U6" s="1914"/>
      <c r="V6" s="1910" t="s">
        <v>690</v>
      </c>
      <c r="W6" s="1913"/>
      <c r="X6" s="1914"/>
      <c r="Y6" s="1915" t="s">
        <v>691</v>
      </c>
      <c r="Z6" s="1913"/>
      <c r="AA6" s="1916"/>
      <c r="AB6" s="1910" t="s">
        <v>692</v>
      </c>
      <c r="AC6" s="1913"/>
      <c r="AD6" s="1914"/>
      <c r="AE6" s="1915" t="s">
        <v>693</v>
      </c>
      <c r="AF6" s="1913"/>
      <c r="AG6" s="1916"/>
      <c r="AH6" s="1910" t="s">
        <v>694</v>
      </c>
      <c r="AI6" s="1913"/>
      <c r="AJ6" s="1914"/>
      <c r="AK6" s="1910" t="s">
        <v>1751</v>
      </c>
      <c r="AL6" s="1913"/>
      <c r="AM6" s="1914"/>
      <c r="AN6" s="1910" t="s">
        <v>1752</v>
      </c>
      <c r="AO6" s="1913"/>
      <c r="AP6" s="1914"/>
      <c r="AQ6" s="1915" t="s">
        <v>1753</v>
      </c>
      <c r="AR6" s="1913"/>
      <c r="AS6" s="1916"/>
      <c r="AT6" s="1910" t="s">
        <v>1754</v>
      </c>
      <c r="AU6" s="1913"/>
      <c r="AV6" s="1914"/>
      <c r="AW6" s="1915" t="s">
        <v>1755</v>
      </c>
      <c r="AX6" s="1913"/>
      <c r="AY6" s="1916"/>
      <c r="AZ6" s="1910" t="s">
        <v>1756</v>
      </c>
      <c r="BA6" s="1913"/>
      <c r="BB6" s="1914"/>
      <c r="BC6" s="1910" t="s">
        <v>1757</v>
      </c>
      <c r="BD6" s="1913"/>
      <c r="BE6" s="1914"/>
      <c r="BF6" s="1910" t="s">
        <v>1758</v>
      </c>
      <c r="BG6" s="1913"/>
      <c r="BH6" s="1914"/>
      <c r="BI6" s="1915" t="s">
        <v>1759</v>
      </c>
      <c r="BJ6" s="1913"/>
      <c r="BK6" s="1916"/>
      <c r="BL6" s="1910" t="s">
        <v>1760</v>
      </c>
      <c r="BM6" s="1913"/>
      <c r="BN6" s="1914"/>
      <c r="BO6" s="1915" t="s">
        <v>1761</v>
      </c>
      <c r="BP6" s="1913"/>
      <c r="BQ6" s="1911"/>
      <c r="BR6" s="1910" t="s">
        <v>1762</v>
      </c>
      <c r="BS6" s="1913"/>
      <c r="BT6" s="1916"/>
      <c r="BU6" s="1910" t="s">
        <v>1343</v>
      </c>
      <c r="BV6" s="1911"/>
      <c r="BW6" s="1912"/>
      <c r="BX6" s="1924" t="s">
        <v>695</v>
      </c>
      <c r="BY6" s="349"/>
      <c r="BZ6" s="349"/>
      <c r="CA6" s="349"/>
      <c r="CB6" s="349"/>
      <c r="CC6" s="349"/>
    </row>
    <row r="7" spans="1:76" s="350" customFormat="1" ht="36.75" customHeight="1">
      <c r="A7" s="1926" t="s">
        <v>1763</v>
      </c>
      <c r="B7" s="1927"/>
      <c r="C7" s="971" t="s">
        <v>474</v>
      </c>
      <c r="D7" s="353" t="s">
        <v>696</v>
      </c>
      <c r="E7" s="352" t="s">
        <v>697</v>
      </c>
      <c r="F7" s="354" t="s">
        <v>1479</v>
      </c>
      <c r="G7" s="351" t="s">
        <v>696</v>
      </c>
      <c r="H7" s="352" t="s">
        <v>697</v>
      </c>
      <c r="I7" s="355" t="s">
        <v>1479</v>
      </c>
      <c r="J7" s="353" t="s">
        <v>696</v>
      </c>
      <c r="K7" s="352" t="s">
        <v>697</v>
      </c>
      <c r="L7" s="354" t="s">
        <v>1479</v>
      </c>
      <c r="M7" s="351" t="s">
        <v>696</v>
      </c>
      <c r="N7" s="352" t="s">
        <v>697</v>
      </c>
      <c r="O7" s="355" t="s">
        <v>1479</v>
      </c>
      <c r="P7" s="353" t="s">
        <v>696</v>
      </c>
      <c r="Q7" s="352" t="s">
        <v>697</v>
      </c>
      <c r="R7" s="354" t="s">
        <v>1479</v>
      </c>
      <c r="S7" s="351" t="s">
        <v>696</v>
      </c>
      <c r="T7" s="352" t="s">
        <v>697</v>
      </c>
      <c r="U7" s="355" t="s">
        <v>1479</v>
      </c>
      <c r="V7" s="353" t="s">
        <v>696</v>
      </c>
      <c r="W7" s="352" t="s">
        <v>697</v>
      </c>
      <c r="X7" s="354" t="s">
        <v>1479</v>
      </c>
      <c r="Y7" s="351" t="s">
        <v>696</v>
      </c>
      <c r="Z7" s="352" t="s">
        <v>697</v>
      </c>
      <c r="AA7" s="355" t="s">
        <v>1479</v>
      </c>
      <c r="AB7" s="353" t="s">
        <v>696</v>
      </c>
      <c r="AC7" s="352" t="s">
        <v>697</v>
      </c>
      <c r="AD7" s="354" t="s">
        <v>1479</v>
      </c>
      <c r="AE7" s="351" t="s">
        <v>696</v>
      </c>
      <c r="AF7" s="352" t="s">
        <v>697</v>
      </c>
      <c r="AG7" s="355" t="s">
        <v>1479</v>
      </c>
      <c r="AH7" s="353" t="s">
        <v>696</v>
      </c>
      <c r="AI7" s="352" t="s">
        <v>697</v>
      </c>
      <c r="AJ7" s="354" t="s">
        <v>1479</v>
      </c>
      <c r="AK7" s="351" t="s">
        <v>696</v>
      </c>
      <c r="AL7" s="352" t="s">
        <v>697</v>
      </c>
      <c r="AM7" s="355" t="s">
        <v>1479</v>
      </c>
      <c r="AN7" s="353" t="s">
        <v>696</v>
      </c>
      <c r="AO7" s="352" t="s">
        <v>697</v>
      </c>
      <c r="AP7" s="354" t="s">
        <v>1479</v>
      </c>
      <c r="AQ7" s="351" t="s">
        <v>696</v>
      </c>
      <c r="AR7" s="352" t="s">
        <v>697</v>
      </c>
      <c r="AS7" s="355" t="s">
        <v>1479</v>
      </c>
      <c r="AT7" s="353" t="s">
        <v>696</v>
      </c>
      <c r="AU7" s="352" t="s">
        <v>697</v>
      </c>
      <c r="AV7" s="354" t="s">
        <v>1479</v>
      </c>
      <c r="AW7" s="351" t="s">
        <v>696</v>
      </c>
      <c r="AX7" s="352" t="s">
        <v>697</v>
      </c>
      <c r="AY7" s="355" t="s">
        <v>1479</v>
      </c>
      <c r="AZ7" s="353" t="s">
        <v>696</v>
      </c>
      <c r="BA7" s="352" t="s">
        <v>697</v>
      </c>
      <c r="BB7" s="354" t="s">
        <v>1479</v>
      </c>
      <c r="BC7" s="351" t="s">
        <v>696</v>
      </c>
      <c r="BD7" s="352" t="s">
        <v>697</v>
      </c>
      <c r="BE7" s="355" t="s">
        <v>1479</v>
      </c>
      <c r="BF7" s="353" t="s">
        <v>696</v>
      </c>
      <c r="BG7" s="352" t="s">
        <v>697</v>
      </c>
      <c r="BH7" s="354" t="s">
        <v>1479</v>
      </c>
      <c r="BI7" s="351" t="s">
        <v>696</v>
      </c>
      <c r="BJ7" s="352" t="s">
        <v>697</v>
      </c>
      <c r="BK7" s="355" t="s">
        <v>1479</v>
      </c>
      <c r="BL7" s="353" t="s">
        <v>696</v>
      </c>
      <c r="BM7" s="352" t="s">
        <v>697</v>
      </c>
      <c r="BN7" s="354" t="s">
        <v>1479</v>
      </c>
      <c r="BO7" s="351" t="s">
        <v>696</v>
      </c>
      <c r="BP7" s="352" t="s">
        <v>697</v>
      </c>
      <c r="BQ7" s="974" t="s">
        <v>1479</v>
      </c>
      <c r="BR7" s="351" t="s">
        <v>696</v>
      </c>
      <c r="BS7" s="352" t="s">
        <v>697</v>
      </c>
      <c r="BT7" s="354" t="s">
        <v>1479</v>
      </c>
      <c r="BU7" s="351" t="s">
        <v>696</v>
      </c>
      <c r="BV7" s="352" t="s">
        <v>697</v>
      </c>
      <c r="BW7" s="355" t="s">
        <v>1479</v>
      </c>
      <c r="BX7" s="1925"/>
    </row>
    <row r="8" spans="1:76" s="350" customFormat="1" ht="30" customHeight="1">
      <c r="A8" s="356" t="s">
        <v>924</v>
      </c>
      <c r="B8" s="1928" t="s">
        <v>1547</v>
      </c>
      <c r="C8" s="1929"/>
      <c r="D8" s="358">
        <f>SUM(D9:D22)</f>
        <v>3559077</v>
      </c>
      <c r="E8" s="359">
        <f>SUM(E9:E22)</f>
        <v>679378</v>
      </c>
      <c r="F8" s="360">
        <f aca="true" t="shared" si="0" ref="F8:F27">SUM(D8:E8)</f>
        <v>4238455</v>
      </c>
      <c r="G8" s="356">
        <f>SUM(G9:G22)</f>
        <v>350066</v>
      </c>
      <c r="H8" s="359">
        <f>SUM(H9:H22)</f>
        <v>66607</v>
      </c>
      <c r="I8" s="361">
        <f aca="true" t="shared" si="1" ref="I8:I23">SUM(G8:H8)</f>
        <v>416673</v>
      </c>
      <c r="J8" s="358">
        <f>SUM(J9:J22)</f>
        <v>342657</v>
      </c>
      <c r="K8" s="359">
        <f>SUM(K9:K22)</f>
        <v>104387</v>
      </c>
      <c r="L8" s="360">
        <f aca="true" t="shared" si="2" ref="L8:L23">SUM(J8:K8)</f>
        <v>447044</v>
      </c>
      <c r="M8" s="356">
        <f>SUM(M9:M22)</f>
        <v>334954</v>
      </c>
      <c r="N8" s="359">
        <f>SUM(N9:N22)</f>
        <v>92495</v>
      </c>
      <c r="O8" s="361">
        <f aca="true" t="shared" si="3" ref="O8:O23">SUM(M8:N8)</f>
        <v>427449</v>
      </c>
      <c r="P8" s="358">
        <f>SUM(P9:P22)</f>
        <v>294856</v>
      </c>
      <c r="Q8" s="359">
        <f>SUM(Q9:Q22)</f>
        <v>81165</v>
      </c>
      <c r="R8" s="360">
        <f aca="true" t="shared" si="4" ref="R8:R23">SUM(P8:Q8)</f>
        <v>376021</v>
      </c>
      <c r="S8" s="356">
        <f>SUM(S9:S22)</f>
        <v>278923</v>
      </c>
      <c r="T8" s="359">
        <f>SUM(T9:T22)</f>
        <v>71006</v>
      </c>
      <c r="U8" s="361">
        <f aca="true" t="shared" si="5" ref="U8:U23">SUM(S8:T8)</f>
        <v>349929</v>
      </c>
      <c r="V8" s="358">
        <f>SUM(V9:V22)</f>
        <v>298923</v>
      </c>
      <c r="W8" s="359">
        <f>SUM(W9:W22)</f>
        <v>61216</v>
      </c>
      <c r="X8" s="360">
        <f aca="true" t="shared" si="6" ref="X8:X23">SUM(V8:W8)</f>
        <v>360139</v>
      </c>
      <c r="Y8" s="356">
        <f>SUM(Y9:Y22)</f>
        <v>254308</v>
      </c>
      <c r="Z8" s="359">
        <f>SUM(Z9:Z22)</f>
        <v>51193</v>
      </c>
      <c r="AA8" s="361">
        <f aca="true" t="shared" si="7" ref="AA8:AA23">SUM(Y8:Z8)</f>
        <v>305501</v>
      </c>
      <c r="AB8" s="358">
        <f>SUM(AB9:AB22)</f>
        <v>247719</v>
      </c>
      <c r="AC8" s="359">
        <f>SUM(AC9:AC22)</f>
        <v>42569</v>
      </c>
      <c r="AD8" s="360">
        <f aca="true" t="shared" si="8" ref="AD8:AD23">SUM(AB8:AC8)</f>
        <v>290288</v>
      </c>
      <c r="AE8" s="356">
        <f>SUM(AE9:AE22)</f>
        <v>208730</v>
      </c>
      <c r="AF8" s="359">
        <f>SUM(AF9:AF22)</f>
        <v>34606</v>
      </c>
      <c r="AG8" s="361">
        <f aca="true" t="shared" si="9" ref="AG8:AG23">SUM(AE8:AF8)</f>
        <v>243336</v>
      </c>
      <c r="AH8" s="358">
        <f>SUM(AH9:AH22)</f>
        <v>218730</v>
      </c>
      <c r="AI8" s="359">
        <f>SUM(AI9:AI22)</f>
        <v>28032</v>
      </c>
      <c r="AJ8" s="360">
        <f aca="true" t="shared" si="10" ref="AJ8:AJ23">SUM(AH8:AI8)</f>
        <v>246762</v>
      </c>
      <c r="AK8" s="356">
        <f>SUM(AK9:AK22)</f>
        <v>223730</v>
      </c>
      <c r="AL8" s="359">
        <f>SUM(AL9:AL22)</f>
        <v>21191</v>
      </c>
      <c r="AM8" s="361">
        <f aca="true" t="shared" si="11" ref="AM8:AM23">SUM(AK8:AL8)</f>
        <v>244921</v>
      </c>
      <c r="AN8" s="358">
        <f>SUM(AN9:AN22)</f>
        <v>165579</v>
      </c>
      <c r="AO8" s="359">
        <f>SUM(AO9:AO22)</f>
        <v>14692</v>
      </c>
      <c r="AP8" s="360">
        <f aca="true" t="shared" si="12" ref="AP8:AP23">SUM(AN8:AO8)</f>
        <v>180271</v>
      </c>
      <c r="AQ8" s="356">
        <f>SUM(AQ9:AQ22)</f>
        <v>313218</v>
      </c>
      <c r="AR8" s="359">
        <f>SUM(AR9:AR22)</f>
        <v>9616</v>
      </c>
      <c r="AS8" s="361">
        <f aca="true" t="shared" si="13" ref="AS8:AS23">SUM(AQ8:AR8)</f>
        <v>322834</v>
      </c>
      <c r="AT8" s="358">
        <f>SUM(AT9:AT22)</f>
        <v>26684</v>
      </c>
      <c r="AU8" s="359">
        <f>SUM(AU9:AU22)</f>
        <v>603</v>
      </c>
      <c r="AV8" s="360">
        <f aca="true" t="shared" si="14" ref="AV8:AV23">SUM(AT8:AU8)</f>
        <v>27287</v>
      </c>
      <c r="AW8" s="356">
        <f>SUM(AW9:AW22)</f>
        <v>0</v>
      </c>
      <c r="AX8" s="359">
        <f>SUM(AX9:AX22)</f>
        <v>0</v>
      </c>
      <c r="AY8" s="361">
        <f aca="true" t="shared" si="15" ref="AY8:AY23">SUM(AW8:AX8)</f>
        <v>0</v>
      </c>
      <c r="AZ8" s="358">
        <f>SUM(AZ9:AZ22)</f>
        <v>0</v>
      </c>
      <c r="BA8" s="359">
        <f>SUM(BA9:BA22)</f>
        <v>0</v>
      </c>
      <c r="BB8" s="360">
        <f aca="true" t="shared" si="16" ref="BB8:BB23">SUM(AZ8:BA8)</f>
        <v>0</v>
      </c>
      <c r="BC8" s="356">
        <f>SUM(BC9:BC22)</f>
        <v>0</v>
      </c>
      <c r="BD8" s="359">
        <f>SUM(BD9:BD22)</f>
        <v>0</v>
      </c>
      <c r="BE8" s="361">
        <f aca="true" t="shared" si="17" ref="BE8:BE23">SUM(BC8:BD8)</f>
        <v>0</v>
      </c>
      <c r="BF8" s="358">
        <f>SUM(BF9:BF22)</f>
        <v>0</v>
      </c>
      <c r="BG8" s="359">
        <f>SUM(BG9:BG22)</f>
        <v>0</v>
      </c>
      <c r="BH8" s="360">
        <f aca="true" t="shared" si="18" ref="BH8:BH23">SUM(BF8:BG8)</f>
        <v>0</v>
      </c>
      <c r="BI8" s="356">
        <f>SUM(BI9:BI22)</f>
        <v>0</v>
      </c>
      <c r="BJ8" s="359">
        <f>SUM(BJ9:BJ22)</f>
        <v>0</v>
      </c>
      <c r="BK8" s="361">
        <f aca="true" t="shared" si="19" ref="BK8:BK23">SUM(BI8:BJ8)</f>
        <v>0</v>
      </c>
      <c r="BL8" s="358">
        <f>SUM(BL9:BL22)</f>
        <v>0</v>
      </c>
      <c r="BM8" s="359">
        <f>SUM(BM9:BM22)</f>
        <v>0</v>
      </c>
      <c r="BN8" s="360">
        <f aca="true" t="shared" si="20" ref="BN8:BN23">SUM(BL8:BM8)</f>
        <v>0</v>
      </c>
      <c r="BO8" s="356">
        <f>SUM(BO9:BO22)</f>
        <v>0</v>
      </c>
      <c r="BP8" s="359">
        <f>SUM(BP9:BP22)</f>
        <v>0</v>
      </c>
      <c r="BQ8" s="975">
        <f aca="true" t="shared" si="21" ref="BQ8:BQ23">SUM(BO8:BP8)</f>
        <v>0</v>
      </c>
      <c r="BR8" s="356">
        <f>SUM(BR9:BR22)</f>
        <v>0</v>
      </c>
      <c r="BS8" s="359">
        <f>SUM(BS9:BS22)</f>
        <v>0</v>
      </c>
      <c r="BT8" s="360">
        <f aca="true" t="shared" si="22" ref="BT8:BT23">SUM(BR8:BS8)</f>
        <v>0</v>
      </c>
      <c r="BU8" s="356">
        <f>SUM(BU9:BU22)</f>
        <v>0</v>
      </c>
      <c r="BV8" s="359">
        <f>SUM(BV9:BV22)</f>
        <v>0</v>
      </c>
      <c r="BW8" s="361">
        <f aca="true" t="shared" si="23" ref="BW8:BW24">SUM(BU8:BV8)</f>
        <v>0</v>
      </c>
      <c r="BX8" s="977" t="s">
        <v>498</v>
      </c>
    </row>
    <row r="9" spans="1:76" ht="26.25" customHeight="1">
      <c r="A9" s="362"/>
      <c r="B9" s="363" t="s">
        <v>699</v>
      </c>
      <c r="C9" s="364" t="s">
        <v>698</v>
      </c>
      <c r="D9" s="365">
        <f aca="true" t="shared" si="24" ref="D9:D24">SUM(G9,J9,M9,P9,S9,V9,Y9,AB9,AE9,AH9,AK9,AN9,AQ9,AT9,AW9,AZ9,BC9,BF9,BI9,BL9,BO9,BR9,BU9)</f>
        <v>4000</v>
      </c>
      <c r="E9" s="366">
        <f aca="true" t="shared" si="25" ref="E9:E24">SUM(H9,K9,N9,Q9,T9,W9,Z9,AC9,AF9,AI9,AL9,AO9,AR9,AU9,AX9,BA9,BD9,BG9,BJ9,BM9,BP9,BS9,BV9)</f>
        <v>323</v>
      </c>
      <c r="F9" s="367">
        <f t="shared" si="0"/>
        <v>4323</v>
      </c>
      <c r="G9" s="362">
        <v>4000</v>
      </c>
      <c r="H9" s="366">
        <v>323</v>
      </c>
      <c r="I9" s="368">
        <f t="shared" si="1"/>
        <v>4323</v>
      </c>
      <c r="J9" s="365"/>
      <c r="K9" s="366"/>
      <c r="L9" s="369">
        <f t="shared" si="2"/>
        <v>0</v>
      </c>
      <c r="M9" s="370"/>
      <c r="N9" s="371"/>
      <c r="O9" s="368">
        <f t="shared" si="3"/>
        <v>0</v>
      </c>
      <c r="P9" s="372"/>
      <c r="Q9" s="371"/>
      <c r="R9" s="369">
        <f t="shared" si="4"/>
        <v>0</v>
      </c>
      <c r="S9" s="370"/>
      <c r="T9" s="371"/>
      <c r="U9" s="368">
        <f t="shared" si="5"/>
        <v>0</v>
      </c>
      <c r="V9" s="372"/>
      <c r="W9" s="371"/>
      <c r="X9" s="369">
        <f t="shared" si="6"/>
        <v>0</v>
      </c>
      <c r="Y9" s="370"/>
      <c r="Z9" s="371"/>
      <c r="AA9" s="368">
        <f t="shared" si="7"/>
        <v>0</v>
      </c>
      <c r="AB9" s="372"/>
      <c r="AC9" s="371"/>
      <c r="AD9" s="369">
        <f t="shared" si="8"/>
        <v>0</v>
      </c>
      <c r="AE9" s="370"/>
      <c r="AF9" s="371"/>
      <c r="AG9" s="368">
        <f t="shared" si="9"/>
        <v>0</v>
      </c>
      <c r="AH9" s="372"/>
      <c r="AI9" s="371"/>
      <c r="AJ9" s="369">
        <f t="shared" si="10"/>
        <v>0</v>
      </c>
      <c r="AK9" s="370"/>
      <c r="AL9" s="371"/>
      <c r="AM9" s="368">
        <f t="shared" si="11"/>
        <v>0</v>
      </c>
      <c r="AN9" s="373"/>
      <c r="AO9" s="374"/>
      <c r="AP9" s="369">
        <f t="shared" si="12"/>
        <v>0</v>
      </c>
      <c r="AQ9" s="375"/>
      <c r="AR9" s="374"/>
      <c r="AS9" s="368">
        <f t="shared" si="13"/>
        <v>0</v>
      </c>
      <c r="AT9" s="373"/>
      <c r="AU9" s="374"/>
      <c r="AV9" s="369">
        <f t="shared" si="14"/>
        <v>0</v>
      </c>
      <c r="AW9" s="375"/>
      <c r="AX9" s="374"/>
      <c r="AY9" s="368">
        <f t="shared" si="15"/>
        <v>0</v>
      </c>
      <c r="AZ9" s="373"/>
      <c r="BA9" s="374"/>
      <c r="BB9" s="369">
        <f t="shared" si="16"/>
        <v>0</v>
      </c>
      <c r="BC9" s="375"/>
      <c r="BD9" s="374"/>
      <c r="BE9" s="368">
        <f t="shared" si="17"/>
        <v>0</v>
      </c>
      <c r="BF9" s="373"/>
      <c r="BG9" s="374"/>
      <c r="BH9" s="369">
        <f t="shared" si="18"/>
        <v>0</v>
      </c>
      <c r="BI9" s="375"/>
      <c r="BJ9" s="374"/>
      <c r="BK9" s="368">
        <f t="shared" si="19"/>
        <v>0</v>
      </c>
      <c r="BL9" s="373"/>
      <c r="BM9" s="374"/>
      <c r="BN9" s="369">
        <f t="shared" si="20"/>
        <v>0</v>
      </c>
      <c r="BO9" s="375"/>
      <c r="BP9" s="374"/>
      <c r="BQ9" s="368">
        <f t="shared" si="21"/>
        <v>0</v>
      </c>
      <c r="BR9" s="373"/>
      <c r="BS9" s="374"/>
      <c r="BT9" s="369">
        <f t="shared" si="22"/>
        <v>0</v>
      </c>
      <c r="BU9" s="375"/>
      <c r="BV9" s="374"/>
      <c r="BW9" s="368">
        <f t="shared" si="23"/>
        <v>0</v>
      </c>
      <c r="BX9" s="978">
        <v>40167</v>
      </c>
    </row>
    <row r="10" spans="1:76" ht="26.25" customHeight="1">
      <c r="A10" s="376"/>
      <c r="B10" s="377" t="s">
        <v>700</v>
      </c>
      <c r="C10" s="378" t="s">
        <v>698</v>
      </c>
      <c r="D10" s="379">
        <f t="shared" si="24"/>
        <v>8407</v>
      </c>
      <c r="E10" s="380">
        <f t="shared" si="25"/>
        <v>679</v>
      </c>
      <c r="F10" s="381">
        <f t="shared" si="0"/>
        <v>9086</v>
      </c>
      <c r="G10" s="376">
        <v>8407</v>
      </c>
      <c r="H10" s="380">
        <v>679</v>
      </c>
      <c r="I10" s="382">
        <f t="shared" si="1"/>
        <v>9086</v>
      </c>
      <c r="J10" s="379"/>
      <c r="K10" s="380"/>
      <c r="L10" s="383">
        <f t="shared" si="2"/>
        <v>0</v>
      </c>
      <c r="M10" s="384"/>
      <c r="N10" s="385"/>
      <c r="O10" s="382">
        <f t="shared" si="3"/>
        <v>0</v>
      </c>
      <c r="P10" s="386"/>
      <c r="Q10" s="385"/>
      <c r="R10" s="383">
        <f t="shared" si="4"/>
        <v>0</v>
      </c>
      <c r="S10" s="384"/>
      <c r="T10" s="385"/>
      <c r="U10" s="382">
        <f t="shared" si="5"/>
        <v>0</v>
      </c>
      <c r="V10" s="386"/>
      <c r="W10" s="385"/>
      <c r="X10" s="383">
        <f t="shared" si="6"/>
        <v>0</v>
      </c>
      <c r="Y10" s="384"/>
      <c r="Z10" s="385"/>
      <c r="AA10" s="382">
        <f t="shared" si="7"/>
        <v>0</v>
      </c>
      <c r="AB10" s="386"/>
      <c r="AC10" s="385"/>
      <c r="AD10" s="383">
        <f t="shared" si="8"/>
        <v>0</v>
      </c>
      <c r="AE10" s="384"/>
      <c r="AF10" s="385"/>
      <c r="AG10" s="382">
        <f t="shared" si="9"/>
        <v>0</v>
      </c>
      <c r="AH10" s="386"/>
      <c r="AI10" s="385"/>
      <c r="AJ10" s="383">
        <f t="shared" si="10"/>
        <v>0</v>
      </c>
      <c r="AK10" s="384"/>
      <c r="AL10" s="385"/>
      <c r="AM10" s="382">
        <f t="shared" si="11"/>
        <v>0</v>
      </c>
      <c r="AN10" s="387"/>
      <c r="AO10" s="388"/>
      <c r="AP10" s="383">
        <f t="shared" si="12"/>
        <v>0</v>
      </c>
      <c r="AQ10" s="389"/>
      <c r="AR10" s="388"/>
      <c r="AS10" s="382">
        <f t="shared" si="13"/>
        <v>0</v>
      </c>
      <c r="AT10" s="387"/>
      <c r="AU10" s="388"/>
      <c r="AV10" s="383">
        <f t="shared" si="14"/>
        <v>0</v>
      </c>
      <c r="AW10" s="389"/>
      <c r="AX10" s="388"/>
      <c r="AY10" s="382">
        <f t="shared" si="15"/>
        <v>0</v>
      </c>
      <c r="AZ10" s="387"/>
      <c r="BA10" s="388"/>
      <c r="BB10" s="383">
        <f t="shared" si="16"/>
        <v>0</v>
      </c>
      <c r="BC10" s="389"/>
      <c r="BD10" s="388"/>
      <c r="BE10" s="382">
        <f t="shared" si="17"/>
        <v>0</v>
      </c>
      <c r="BF10" s="387"/>
      <c r="BG10" s="388"/>
      <c r="BH10" s="383">
        <f t="shared" si="18"/>
        <v>0</v>
      </c>
      <c r="BI10" s="389"/>
      <c r="BJ10" s="388"/>
      <c r="BK10" s="382">
        <f t="shared" si="19"/>
        <v>0</v>
      </c>
      <c r="BL10" s="387"/>
      <c r="BM10" s="388"/>
      <c r="BN10" s="383">
        <f t="shared" si="20"/>
        <v>0</v>
      </c>
      <c r="BO10" s="389"/>
      <c r="BP10" s="388"/>
      <c r="BQ10" s="382">
        <f t="shared" si="21"/>
        <v>0</v>
      </c>
      <c r="BR10" s="387"/>
      <c r="BS10" s="388"/>
      <c r="BT10" s="383">
        <f t="shared" si="22"/>
        <v>0</v>
      </c>
      <c r="BU10" s="389"/>
      <c r="BV10" s="388"/>
      <c r="BW10" s="382">
        <f t="shared" si="23"/>
        <v>0</v>
      </c>
      <c r="BX10" s="979">
        <v>40167</v>
      </c>
    </row>
    <row r="11" spans="1:76" ht="26.25" customHeight="1">
      <c r="A11" s="376"/>
      <c r="B11" s="390" t="s">
        <v>479</v>
      </c>
      <c r="C11" s="378" t="s">
        <v>701</v>
      </c>
      <c r="D11" s="379">
        <f t="shared" si="24"/>
        <v>103733</v>
      </c>
      <c r="E11" s="380">
        <f t="shared" si="25"/>
        <v>5965</v>
      </c>
      <c r="F11" s="381">
        <f t="shared" si="0"/>
        <v>109698</v>
      </c>
      <c r="G11" s="376">
        <v>25933</v>
      </c>
      <c r="H11" s="380">
        <v>1521</v>
      </c>
      <c r="I11" s="382">
        <f t="shared" si="1"/>
        <v>27454</v>
      </c>
      <c r="J11" s="379">
        <v>25933</v>
      </c>
      <c r="K11" s="380">
        <v>2328</v>
      </c>
      <c r="L11" s="383">
        <f t="shared" si="2"/>
        <v>28261</v>
      </c>
      <c r="M11" s="376">
        <v>25933</v>
      </c>
      <c r="N11" s="385">
        <v>1481</v>
      </c>
      <c r="O11" s="382">
        <f t="shared" si="3"/>
        <v>27414</v>
      </c>
      <c r="P11" s="379">
        <v>25934</v>
      </c>
      <c r="Q11" s="385">
        <v>635</v>
      </c>
      <c r="R11" s="383">
        <f t="shared" si="4"/>
        <v>26569</v>
      </c>
      <c r="S11" s="376"/>
      <c r="T11" s="385"/>
      <c r="U11" s="382">
        <f t="shared" si="5"/>
        <v>0</v>
      </c>
      <c r="V11" s="386"/>
      <c r="W11" s="385"/>
      <c r="X11" s="383">
        <f t="shared" si="6"/>
        <v>0</v>
      </c>
      <c r="Y11" s="384"/>
      <c r="Z11" s="385"/>
      <c r="AA11" s="382">
        <f t="shared" si="7"/>
        <v>0</v>
      </c>
      <c r="AB11" s="386"/>
      <c r="AC11" s="385"/>
      <c r="AD11" s="383">
        <f t="shared" si="8"/>
        <v>0</v>
      </c>
      <c r="AE11" s="384"/>
      <c r="AF11" s="385"/>
      <c r="AG11" s="382">
        <f t="shared" si="9"/>
        <v>0</v>
      </c>
      <c r="AH11" s="386"/>
      <c r="AI11" s="385"/>
      <c r="AJ11" s="383">
        <f t="shared" si="10"/>
        <v>0</v>
      </c>
      <c r="AK11" s="384"/>
      <c r="AL11" s="385"/>
      <c r="AM11" s="382">
        <f t="shared" si="11"/>
        <v>0</v>
      </c>
      <c r="AN11" s="387"/>
      <c r="AO11" s="388"/>
      <c r="AP11" s="383">
        <f t="shared" si="12"/>
        <v>0</v>
      </c>
      <c r="AQ11" s="389"/>
      <c r="AR11" s="388"/>
      <c r="AS11" s="382">
        <f t="shared" si="13"/>
        <v>0</v>
      </c>
      <c r="AT11" s="387"/>
      <c r="AU11" s="388"/>
      <c r="AV11" s="383">
        <f t="shared" si="14"/>
        <v>0</v>
      </c>
      <c r="AW11" s="389"/>
      <c r="AX11" s="388"/>
      <c r="AY11" s="382">
        <f t="shared" si="15"/>
        <v>0</v>
      </c>
      <c r="AZ11" s="387"/>
      <c r="BA11" s="388"/>
      <c r="BB11" s="383">
        <f t="shared" si="16"/>
        <v>0</v>
      </c>
      <c r="BC11" s="389"/>
      <c r="BD11" s="388"/>
      <c r="BE11" s="382">
        <f t="shared" si="17"/>
        <v>0</v>
      </c>
      <c r="BF11" s="387"/>
      <c r="BG11" s="388"/>
      <c r="BH11" s="383">
        <f t="shared" si="18"/>
        <v>0</v>
      </c>
      <c r="BI11" s="389"/>
      <c r="BJ11" s="388"/>
      <c r="BK11" s="382">
        <f t="shared" si="19"/>
        <v>0</v>
      </c>
      <c r="BL11" s="387"/>
      <c r="BM11" s="388"/>
      <c r="BN11" s="383">
        <f t="shared" si="20"/>
        <v>0</v>
      </c>
      <c r="BO11" s="389"/>
      <c r="BP11" s="388"/>
      <c r="BQ11" s="382">
        <f t="shared" si="21"/>
        <v>0</v>
      </c>
      <c r="BR11" s="387"/>
      <c r="BS11" s="388"/>
      <c r="BT11" s="383">
        <f t="shared" si="22"/>
        <v>0</v>
      </c>
      <c r="BU11" s="389"/>
      <c r="BV11" s="388"/>
      <c r="BW11" s="382">
        <f t="shared" si="23"/>
        <v>0</v>
      </c>
      <c r="BX11" s="979">
        <v>41274</v>
      </c>
    </row>
    <row r="12" spans="1:76" ht="26.25" customHeight="1">
      <c r="A12" s="376"/>
      <c r="B12" s="390" t="s">
        <v>702</v>
      </c>
      <c r="C12" s="378" t="s">
        <v>701</v>
      </c>
      <c r="D12" s="379">
        <f t="shared" si="24"/>
        <v>45407</v>
      </c>
      <c r="E12" s="380">
        <f t="shared" si="25"/>
        <v>1178</v>
      </c>
      <c r="F12" s="381">
        <f t="shared" si="0"/>
        <v>46585</v>
      </c>
      <c r="G12" s="376">
        <v>22704</v>
      </c>
      <c r="H12" s="380">
        <v>622</v>
      </c>
      <c r="I12" s="382">
        <f t="shared" si="1"/>
        <v>23326</v>
      </c>
      <c r="J12" s="379">
        <v>22703</v>
      </c>
      <c r="K12" s="380">
        <v>556</v>
      </c>
      <c r="L12" s="383">
        <f t="shared" si="2"/>
        <v>23259</v>
      </c>
      <c r="M12" s="384">
        <v>0</v>
      </c>
      <c r="N12" s="385">
        <v>0</v>
      </c>
      <c r="O12" s="382">
        <f t="shared" si="3"/>
        <v>0</v>
      </c>
      <c r="P12" s="386"/>
      <c r="Q12" s="385"/>
      <c r="R12" s="383">
        <f t="shared" si="4"/>
        <v>0</v>
      </c>
      <c r="S12" s="384"/>
      <c r="T12" s="385"/>
      <c r="U12" s="382">
        <f t="shared" si="5"/>
        <v>0</v>
      </c>
      <c r="V12" s="386"/>
      <c r="W12" s="385"/>
      <c r="X12" s="383">
        <f t="shared" si="6"/>
        <v>0</v>
      </c>
      <c r="Y12" s="384"/>
      <c r="Z12" s="385"/>
      <c r="AA12" s="382">
        <f t="shared" si="7"/>
        <v>0</v>
      </c>
      <c r="AB12" s="386"/>
      <c r="AC12" s="385"/>
      <c r="AD12" s="383">
        <f t="shared" si="8"/>
        <v>0</v>
      </c>
      <c r="AE12" s="384"/>
      <c r="AF12" s="385"/>
      <c r="AG12" s="382">
        <f t="shared" si="9"/>
        <v>0</v>
      </c>
      <c r="AH12" s="386"/>
      <c r="AI12" s="385"/>
      <c r="AJ12" s="383">
        <f t="shared" si="10"/>
        <v>0</v>
      </c>
      <c r="AK12" s="384"/>
      <c r="AL12" s="385"/>
      <c r="AM12" s="382">
        <f t="shared" si="11"/>
        <v>0</v>
      </c>
      <c r="AN12" s="387"/>
      <c r="AO12" s="388"/>
      <c r="AP12" s="383">
        <f t="shared" si="12"/>
        <v>0</v>
      </c>
      <c r="AQ12" s="389"/>
      <c r="AR12" s="388"/>
      <c r="AS12" s="382">
        <f t="shared" si="13"/>
        <v>0</v>
      </c>
      <c r="AT12" s="387"/>
      <c r="AU12" s="388"/>
      <c r="AV12" s="383">
        <f t="shared" si="14"/>
        <v>0</v>
      </c>
      <c r="AW12" s="389"/>
      <c r="AX12" s="388"/>
      <c r="AY12" s="382">
        <f t="shared" si="15"/>
        <v>0</v>
      </c>
      <c r="AZ12" s="387"/>
      <c r="BA12" s="388"/>
      <c r="BB12" s="383">
        <f t="shared" si="16"/>
        <v>0</v>
      </c>
      <c r="BC12" s="389"/>
      <c r="BD12" s="388"/>
      <c r="BE12" s="382">
        <f t="shared" si="17"/>
        <v>0</v>
      </c>
      <c r="BF12" s="387"/>
      <c r="BG12" s="388"/>
      <c r="BH12" s="383">
        <f t="shared" si="18"/>
        <v>0</v>
      </c>
      <c r="BI12" s="389"/>
      <c r="BJ12" s="388"/>
      <c r="BK12" s="382">
        <f t="shared" si="19"/>
        <v>0</v>
      </c>
      <c r="BL12" s="387"/>
      <c r="BM12" s="388"/>
      <c r="BN12" s="383">
        <f t="shared" si="20"/>
        <v>0</v>
      </c>
      <c r="BO12" s="389"/>
      <c r="BP12" s="388"/>
      <c r="BQ12" s="382">
        <f t="shared" si="21"/>
        <v>0</v>
      </c>
      <c r="BR12" s="387"/>
      <c r="BS12" s="388"/>
      <c r="BT12" s="383">
        <f t="shared" si="22"/>
        <v>0</v>
      </c>
      <c r="BU12" s="389"/>
      <c r="BV12" s="388"/>
      <c r="BW12" s="382">
        <f t="shared" si="23"/>
        <v>0</v>
      </c>
      <c r="BX12" s="979">
        <v>40543</v>
      </c>
    </row>
    <row r="13" spans="1:76" ht="26.25" customHeight="1">
      <c r="A13" s="376"/>
      <c r="B13" s="390" t="s">
        <v>1348</v>
      </c>
      <c r="C13" s="378" t="s">
        <v>701</v>
      </c>
      <c r="D13" s="379">
        <f t="shared" si="24"/>
        <v>55122</v>
      </c>
      <c r="E13" s="380">
        <f t="shared" si="25"/>
        <v>2289</v>
      </c>
      <c r="F13" s="381">
        <f t="shared" si="0"/>
        <v>57411</v>
      </c>
      <c r="G13" s="376">
        <v>18374</v>
      </c>
      <c r="H13" s="380">
        <v>790</v>
      </c>
      <c r="I13" s="382">
        <f t="shared" si="1"/>
        <v>19164</v>
      </c>
      <c r="J13" s="379">
        <v>18374</v>
      </c>
      <c r="K13" s="380">
        <v>1049</v>
      </c>
      <c r="L13" s="383">
        <f t="shared" si="2"/>
        <v>19423</v>
      </c>
      <c r="M13" s="384">
        <v>18374</v>
      </c>
      <c r="N13" s="385">
        <v>450</v>
      </c>
      <c r="O13" s="382">
        <f t="shared" si="3"/>
        <v>18824</v>
      </c>
      <c r="P13" s="386"/>
      <c r="Q13" s="385"/>
      <c r="R13" s="383">
        <f t="shared" si="4"/>
        <v>0</v>
      </c>
      <c r="S13" s="384"/>
      <c r="T13" s="385"/>
      <c r="U13" s="382">
        <f t="shared" si="5"/>
        <v>0</v>
      </c>
      <c r="V13" s="386"/>
      <c r="W13" s="385"/>
      <c r="X13" s="383">
        <f t="shared" si="6"/>
        <v>0</v>
      </c>
      <c r="Y13" s="384"/>
      <c r="Z13" s="385"/>
      <c r="AA13" s="382">
        <f t="shared" si="7"/>
        <v>0</v>
      </c>
      <c r="AB13" s="386"/>
      <c r="AC13" s="385"/>
      <c r="AD13" s="383">
        <f t="shared" si="8"/>
        <v>0</v>
      </c>
      <c r="AE13" s="384"/>
      <c r="AF13" s="385"/>
      <c r="AG13" s="382">
        <f t="shared" si="9"/>
        <v>0</v>
      </c>
      <c r="AH13" s="386"/>
      <c r="AI13" s="385"/>
      <c r="AJ13" s="383">
        <f t="shared" si="10"/>
        <v>0</v>
      </c>
      <c r="AK13" s="384"/>
      <c r="AL13" s="385"/>
      <c r="AM13" s="382">
        <f t="shared" si="11"/>
        <v>0</v>
      </c>
      <c r="AN13" s="387"/>
      <c r="AO13" s="388"/>
      <c r="AP13" s="383">
        <f t="shared" si="12"/>
        <v>0</v>
      </c>
      <c r="AQ13" s="389"/>
      <c r="AR13" s="388"/>
      <c r="AS13" s="382">
        <f t="shared" si="13"/>
        <v>0</v>
      </c>
      <c r="AT13" s="387"/>
      <c r="AU13" s="388"/>
      <c r="AV13" s="383">
        <f t="shared" si="14"/>
        <v>0</v>
      </c>
      <c r="AW13" s="389"/>
      <c r="AX13" s="388"/>
      <c r="AY13" s="382">
        <f t="shared" si="15"/>
        <v>0</v>
      </c>
      <c r="AZ13" s="387"/>
      <c r="BA13" s="388"/>
      <c r="BB13" s="383">
        <f t="shared" si="16"/>
        <v>0</v>
      </c>
      <c r="BC13" s="389"/>
      <c r="BD13" s="388"/>
      <c r="BE13" s="382">
        <f t="shared" si="17"/>
        <v>0</v>
      </c>
      <c r="BF13" s="387"/>
      <c r="BG13" s="388"/>
      <c r="BH13" s="383">
        <f t="shared" si="18"/>
        <v>0</v>
      </c>
      <c r="BI13" s="389"/>
      <c r="BJ13" s="388"/>
      <c r="BK13" s="382">
        <f t="shared" si="19"/>
        <v>0</v>
      </c>
      <c r="BL13" s="387"/>
      <c r="BM13" s="388"/>
      <c r="BN13" s="383">
        <f t="shared" si="20"/>
        <v>0</v>
      </c>
      <c r="BO13" s="389"/>
      <c r="BP13" s="388"/>
      <c r="BQ13" s="382">
        <f t="shared" si="21"/>
        <v>0</v>
      </c>
      <c r="BR13" s="387"/>
      <c r="BS13" s="388"/>
      <c r="BT13" s="383">
        <f t="shared" si="22"/>
        <v>0</v>
      </c>
      <c r="BU13" s="389"/>
      <c r="BV13" s="388"/>
      <c r="BW13" s="382">
        <f t="shared" si="23"/>
        <v>0</v>
      </c>
      <c r="BX13" s="979">
        <v>40908</v>
      </c>
    </row>
    <row r="14" spans="1:76" ht="26.25" customHeight="1">
      <c r="A14" s="376"/>
      <c r="B14" s="390" t="s">
        <v>1349</v>
      </c>
      <c r="C14" s="378" t="s">
        <v>701</v>
      </c>
      <c r="D14" s="379">
        <f t="shared" si="24"/>
        <v>53057</v>
      </c>
      <c r="E14" s="380">
        <f t="shared" si="25"/>
        <v>2203</v>
      </c>
      <c r="F14" s="381">
        <f t="shared" si="0"/>
        <v>55260</v>
      </c>
      <c r="G14" s="376">
        <v>17686</v>
      </c>
      <c r="H14" s="380">
        <v>760</v>
      </c>
      <c r="I14" s="382">
        <f t="shared" si="1"/>
        <v>18446</v>
      </c>
      <c r="J14" s="379">
        <v>17685</v>
      </c>
      <c r="K14" s="380">
        <v>1010</v>
      </c>
      <c r="L14" s="383">
        <f t="shared" si="2"/>
        <v>18695</v>
      </c>
      <c r="M14" s="384">
        <v>17686</v>
      </c>
      <c r="N14" s="385">
        <v>433</v>
      </c>
      <c r="O14" s="382">
        <f t="shared" si="3"/>
        <v>18119</v>
      </c>
      <c r="P14" s="386"/>
      <c r="Q14" s="385"/>
      <c r="R14" s="383">
        <f t="shared" si="4"/>
        <v>0</v>
      </c>
      <c r="S14" s="384"/>
      <c r="T14" s="385"/>
      <c r="U14" s="382">
        <f t="shared" si="5"/>
        <v>0</v>
      </c>
      <c r="V14" s="386"/>
      <c r="W14" s="385"/>
      <c r="X14" s="383">
        <f t="shared" si="6"/>
        <v>0</v>
      </c>
      <c r="Y14" s="384"/>
      <c r="Z14" s="385"/>
      <c r="AA14" s="382">
        <f t="shared" si="7"/>
        <v>0</v>
      </c>
      <c r="AB14" s="386"/>
      <c r="AC14" s="385"/>
      <c r="AD14" s="383">
        <f t="shared" si="8"/>
        <v>0</v>
      </c>
      <c r="AE14" s="384"/>
      <c r="AF14" s="385"/>
      <c r="AG14" s="382">
        <f t="shared" si="9"/>
        <v>0</v>
      </c>
      <c r="AH14" s="386"/>
      <c r="AI14" s="385"/>
      <c r="AJ14" s="383">
        <f t="shared" si="10"/>
        <v>0</v>
      </c>
      <c r="AK14" s="384"/>
      <c r="AL14" s="385"/>
      <c r="AM14" s="382">
        <f t="shared" si="11"/>
        <v>0</v>
      </c>
      <c r="AN14" s="387"/>
      <c r="AO14" s="388"/>
      <c r="AP14" s="383">
        <f t="shared" si="12"/>
        <v>0</v>
      </c>
      <c r="AQ14" s="389"/>
      <c r="AR14" s="388"/>
      <c r="AS14" s="382">
        <f t="shared" si="13"/>
        <v>0</v>
      </c>
      <c r="AT14" s="387"/>
      <c r="AU14" s="388"/>
      <c r="AV14" s="383">
        <f t="shared" si="14"/>
        <v>0</v>
      </c>
      <c r="AW14" s="389"/>
      <c r="AX14" s="388"/>
      <c r="AY14" s="382">
        <f t="shared" si="15"/>
        <v>0</v>
      </c>
      <c r="AZ14" s="387"/>
      <c r="BA14" s="388"/>
      <c r="BB14" s="383">
        <f t="shared" si="16"/>
        <v>0</v>
      </c>
      <c r="BC14" s="389"/>
      <c r="BD14" s="388"/>
      <c r="BE14" s="382">
        <f t="shared" si="17"/>
        <v>0</v>
      </c>
      <c r="BF14" s="387"/>
      <c r="BG14" s="388"/>
      <c r="BH14" s="383">
        <f t="shared" si="18"/>
        <v>0</v>
      </c>
      <c r="BI14" s="389"/>
      <c r="BJ14" s="388"/>
      <c r="BK14" s="382">
        <f t="shared" si="19"/>
        <v>0</v>
      </c>
      <c r="BL14" s="387"/>
      <c r="BM14" s="388"/>
      <c r="BN14" s="383">
        <f t="shared" si="20"/>
        <v>0</v>
      </c>
      <c r="BO14" s="389"/>
      <c r="BP14" s="388"/>
      <c r="BQ14" s="382">
        <f t="shared" si="21"/>
        <v>0</v>
      </c>
      <c r="BR14" s="387"/>
      <c r="BS14" s="388"/>
      <c r="BT14" s="383">
        <f t="shared" si="22"/>
        <v>0</v>
      </c>
      <c r="BU14" s="389"/>
      <c r="BV14" s="388"/>
      <c r="BW14" s="382">
        <f t="shared" si="23"/>
        <v>0</v>
      </c>
      <c r="BX14" s="979">
        <v>40908</v>
      </c>
    </row>
    <row r="15" spans="1:76" ht="26.25" customHeight="1">
      <c r="A15" s="376"/>
      <c r="B15" s="390" t="s">
        <v>1350</v>
      </c>
      <c r="C15" s="378" t="s">
        <v>701</v>
      </c>
      <c r="D15" s="379">
        <f t="shared" si="24"/>
        <v>42119</v>
      </c>
      <c r="E15" s="380">
        <f t="shared" si="25"/>
        <v>1750</v>
      </c>
      <c r="F15" s="381">
        <f t="shared" si="0"/>
        <v>43869</v>
      </c>
      <c r="G15" s="376">
        <v>14040</v>
      </c>
      <c r="H15" s="380">
        <v>604</v>
      </c>
      <c r="I15" s="382">
        <f t="shared" si="1"/>
        <v>14644</v>
      </c>
      <c r="J15" s="379">
        <v>14040</v>
      </c>
      <c r="K15" s="380">
        <v>802</v>
      </c>
      <c r="L15" s="383">
        <f t="shared" si="2"/>
        <v>14842</v>
      </c>
      <c r="M15" s="384">
        <v>14039</v>
      </c>
      <c r="N15" s="385">
        <v>344</v>
      </c>
      <c r="O15" s="382">
        <f t="shared" si="3"/>
        <v>14383</v>
      </c>
      <c r="P15" s="386"/>
      <c r="Q15" s="385"/>
      <c r="R15" s="383">
        <f t="shared" si="4"/>
        <v>0</v>
      </c>
      <c r="S15" s="384"/>
      <c r="T15" s="385"/>
      <c r="U15" s="382">
        <f t="shared" si="5"/>
        <v>0</v>
      </c>
      <c r="V15" s="386"/>
      <c r="W15" s="385"/>
      <c r="X15" s="383">
        <f t="shared" si="6"/>
        <v>0</v>
      </c>
      <c r="Y15" s="384"/>
      <c r="Z15" s="385"/>
      <c r="AA15" s="382">
        <f t="shared" si="7"/>
        <v>0</v>
      </c>
      <c r="AB15" s="386"/>
      <c r="AC15" s="385"/>
      <c r="AD15" s="383">
        <f t="shared" si="8"/>
        <v>0</v>
      </c>
      <c r="AE15" s="384"/>
      <c r="AF15" s="385"/>
      <c r="AG15" s="382">
        <f t="shared" si="9"/>
        <v>0</v>
      </c>
      <c r="AH15" s="386"/>
      <c r="AI15" s="385"/>
      <c r="AJ15" s="383">
        <f t="shared" si="10"/>
        <v>0</v>
      </c>
      <c r="AK15" s="384"/>
      <c r="AL15" s="385"/>
      <c r="AM15" s="382">
        <f t="shared" si="11"/>
        <v>0</v>
      </c>
      <c r="AN15" s="387"/>
      <c r="AO15" s="388"/>
      <c r="AP15" s="383">
        <f t="shared" si="12"/>
        <v>0</v>
      </c>
      <c r="AQ15" s="389"/>
      <c r="AR15" s="388"/>
      <c r="AS15" s="382">
        <f t="shared" si="13"/>
        <v>0</v>
      </c>
      <c r="AT15" s="387"/>
      <c r="AU15" s="388"/>
      <c r="AV15" s="383">
        <f t="shared" si="14"/>
        <v>0</v>
      </c>
      <c r="AW15" s="389"/>
      <c r="AX15" s="388"/>
      <c r="AY15" s="382">
        <f t="shared" si="15"/>
        <v>0</v>
      </c>
      <c r="AZ15" s="387"/>
      <c r="BA15" s="388"/>
      <c r="BB15" s="383">
        <f t="shared" si="16"/>
        <v>0</v>
      </c>
      <c r="BC15" s="389"/>
      <c r="BD15" s="388"/>
      <c r="BE15" s="382">
        <f t="shared" si="17"/>
        <v>0</v>
      </c>
      <c r="BF15" s="387"/>
      <c r="BG15" s="388"/>
      <c r="BH15" s="383">
        <f t="shared" si="18"/>
        <v>0</v>
      </c>
      <c r="BI15" s="389"/>
      <c r="BJ15" s="388"/>
      <c r="BK15" s="382">
        <f t="shared" si="19"/>
        <v>0</v>
      </c>
      <c r="BL15" s="387"/>
      <c r="BM15" s="388"/>
      <c r="BN15" s="383">
        <f t="shared" si="20"/>
        <v>0</v>
      </c>
      <c r="BO15" s="389"/>
      <c r="BP15" s="388"/>
      <c r="BQ15" s="382">
        <f t="shared" si="21"/>
        <v>0</v>
      </c>
      <c r="BR15" s="387"/>
      <c r="BS15" s="388"/>
      <c r="BT15" s="383">
        <f t="shared" si="22"/>
        <v>0</v>
      </c>
      <c r="BU15" s="389"/>
      <c r="BV15" s="388"/>
      <c r="BW15" s="382">
        <f t="shared" si="23"/>
        <v>0</v>
      </c>
      <c r="BX15" s="979">
        <v>40908</v>
      </c>
    </row>
    <row r="16" spans="1:76" ht="26.25" customHeight="1">
      <c r="A16" s="376"/>
      <c r="B16" s="390" t="s">
        <v>1351</v>
      </c>
      <c r="C16" s="378" t="s">
        <v>701</v>
      </c>
      <c r="D16" s="379">
        <f t="shared" si="24"/>
        <v>220448</v>
      </c>
      <c r="E16" s="380">
        <f t="shared" si="25"/>
        <v>19793</v>
      </c>
      <c r="F16" s="381">
        <f t="shared" si="0"/>
        <v>240241</v>
      </c>
      <c r="G16" s="376">
        <v>36741</v>
      </c>
      <c r="H16" s="380">
        <v>3304</v>
      </c>
      <c r="I16" s="382">
        <f t="shared" si="1"/>
        <v>40045</v>
      </c>
      <c r="J16" s="379">
        <v>36741</v>
      </c>
      <c r="K16" s="380">
        <v>5696</v>
      </c>
      <c r="L16" s="383">
        <f t="shared" si="2"/>
        <v>42437</v>
      </c>
      <c r="M16" s="384">
        <v>36741</v>
      </c>
      <c r="N16" s="385">
        <v>4497</v>
      </c>
      <c r="O16" s="382">
        <f t="shared" si="3"/>
        <v>41238</v>
      </c>
      <c r="P16" s="386">
        <v>36741</v>
      </c>
      <c r="Q16" s="385">
        <v>3298</v>
      </c>
      <c r="R16" s="383">
        <f t="shared" si="4"/>
        <v>40039</v>
      </c>
      <c r="S16" s="384">
        <v>36742</v>
      </c>
      <c r="T16" s="385">
        <v>2099</v>
      </c>
      <c r="U16" s="382">
        <f t="shared" si="5"/>
        <v>38841</v>
      </c>
      <c r="V16" s="386">
        <v>36742</v>
      </c>
      <c r="W16" s="385">
        <v>899</v>
      </c>
      <c r="X16" s="383">
        <f t="shared" si="6"/>
        <v>37641</v>
      </c>
      <c r="Y16" s="384"/>
      <c r="Z16" s="385"/>
      <c r="AA16" s="382">
        <f t="shared" si="7"/>
        <v>0</v>
      </c>
      <c r="AB16" s="386"/>
      <c r="AC16" s="385"/>
      <c r="AD16" s="383">
        <f t="shared" si="8"/>
        <v>0</v>
      </c>
      <c r="AE16" s="384"/>
      <c r="AF16" s="385"/>
      <c r="AG16" s="382">
        <f t="shared" si="9"/>
        <v>0</v>
      </c>
      <c r="AH16" s="386"/>
      <c r="AI16" s="385"/>
      <c r="AJ16" s="383">
        <f t="shared" si="10"/>
        <v>0</v>
      </c>
      <c r="AK16" s="384"/>
      <c r="AL16" s="385"/>
      <c r="AM16" s="382">
        <f t="shared" si="11"/>
        <v>0</v>
      </c>
      <c r="AN16" s="387"/>
      <c r="AO16" s="388"/>
      <c r="AP16" s="383">
        <f t="shared" si="12"/>
        <v>0</v>
      </c>
      <c r="AQ16" s="389"/>
      <c r="AR16" s="388"/>
      <c r="AS16" s="382">
        <f t="shared" si="13"/>
        <v>0</v>
      </c>
      <c r="AT16" s="387"/>
      <c r="AU16" s="388"/>
      <c r="AV16" s="383">
        <f t="shared" si="14"/>
        <v>0</v>
      </c>
      <c r="AW16" s="389"/>
      <c r="AX16" s="388"/>
      <c r="AY16" s="382">
        <f t="shared" si="15"/>
        <v>0</v>
      </c>
      <c r="AZ16" s="387"/>
      <c r="BA16" s="388"/>
      <c r="BB16" s="383">
        <f t="shared" si="16"/>
        <v>0</v>
      </c>
      <c r="BC16" s="389"/>
      <c r="BD16" s="388"/>
      <c r="BE16" s="382">
        <f t="shared" si="17"/>
        <v>0</v>
      </c>
      <c r="BF16" s="387"/>
      <c r="BG16" s="388"/>
      <c r="BH16" s="383">
        <f t="shared" si="18"/>
        <v>0</v>
      </c>
      <c r="BI16" s="389"/>
      <c r="BJ16" s="388"/>
      <c r="BK16" s="382">
        <f t="shared" si="19"/>
        <v>0</v>
      </c>
      <c r="BL16" s="387"/>
      <c r="BM16" s="388"/>
      <c r="BN16" s="383">
        <f t="shared" si="20"/>
        <v>0</v>
      </c>
      <c r="BO16" s="389"/>
      <c r="BP16" s="388"/>
      <c r="BQ16" s="382">
        <f t="shared" si="21"/>
        <v>0</v>
      </c>
      <c r="BR16" s="387"/>
      <c r="BS16" s="388"/>
      <c r="BT16" s="383">
        <f t="shared" si="22"/>
        <v>0</v>
      </c>
      <c r="BU16" s="389"/>
      <c r="BV16" s="388"/>
      <c r="BW16" s="382">
        <f t="shared" si="23"/>
        <v>0</v>
      </c>
      <c r="BX16" s="979">
        <v>42004</v>
      </c>
    </row>
    <row r="17" spans="1:76" ht="26.25" customHeight="1">
      <c r="A17" s="391"/>
      <c r="B17" s="377" t="s">
        <v>1352</v>
      </c>
      <c r="C17" s="378" t="s">
        <v>701</v>
      </c>
      <c r="D17" s="379">
        <f t="shared" si="24"/>
        <v>639653</v>
      </c>
      <c r="E17" s="380">
        <f t="shared" si="25"/>
        <v>109416</v>
      </c>
      <c r="F17" s="381">
        <f t="shared" si="0"/>
        <v>749069</v>
      </c>
      <c r="G17" s="376">
        <v>58150</v>
      </c>
      <c r="H17" s="380">
        <v>9776</v>
      </c>
      <c r="I17" s="382">
        <f t="shared" si="1"/>
        <v>67926</v>
      </c>
      <c r="J17" s="379">
        <v>58150</v>
      </c>
      <c r="K17" s="380">
        <v>18505</v>
      </c>
      <c r="L17" s="383">
        <f t="shared" si="2"/>
        <v>76655</v>
      </c>
      <c r="M17" s="384">
        <v>58150</v>
      </c>
      <c r="N17" s="385">
        <v>16607</v>
      </c>
      <c r="O17" s="382">
        <f t="shared" si="3"/>
        <v>74757</v>
      </c>
      <c r="P17" s="386">
        <v>58150</v>
      </c>
      <c r="Q17" s="385">
        <v>14709</v>
      </c>
      <c r="R17" s="383">
        <f t="shared" si="4"/>
        <v>72859</v>
      </c>
      <c r="S17" s="384">
        <v>58150</v>
      </c>
      <c r="T17" s="385">
        <v>12811</v>
      </c>
      <c r="U17" s="382">
        <f t="shared" si="5"/>
        <v>70961</v>
      </c>
      <c r="V17" s="386">
        <v>58150</v>
      </c>
      <c r="W17" s="385">
        <v>10913</v>
      </c>
      <c r="X17" s="383">
        <f t="shared" si="6"/>
        <v>69063</v>
      </c>
      <c r="Y17" s="384">
        <v>58150</v>
      </c>
      <c r="Z17" s="385">
        <v>9015</v>
      </c>
      <c r="AA17" s="382">
        <f t="shared" si="7"/>
        <v>67165</v>
      </c>
      <c r="AB17" s="386">
        <v>58150</v>
      </c>
      <c r="AC17" s="385">
        <v>7117</v>
      </c>
      <c r="AD17" s="383">
        <f t="shared" si="8"/>
        <v>65267</v>
      </c>
      <c r="AE17" s="384">
        <v>58151</v>
      </c>
      <c r="AF17" s="385">
        <v>5219</v>
      </c>
      <c r="AG17" s="382">
        <f t="shared" si="9"/>
        <v>63370</v>
      </c>
      <c r="AH17" s="384">
        <v>58151</v>
      </c>
      <c r="AI17" s="385">
        <v>3321</v>
      </c>
      <c r="AJ17" s="383">
        <f t="shared" si="10"/>
        <v>61472</v>
      </c>
      <c r="AK17" s="384">
        <v>58151</v>
      </c>
      <c r="AL17" s="385">
        <v>1423</v>
      </c>
      <c r="AM17" s="382">
        <f t="shared" si="11"/>
        <v>59574</v>
      </c>
      <c r="AN17" s="386"/>
      <c r="AO17" s="385"/>
      <c r="AP17" s="383">
        <f t="shared" si="12"/>
        <v>0</v>
      </c>
      <c r="AQ17" s="389"/>
      <c r="AR17" s="388"/>
      <c r="AS17" s="382">
        <f t="shared" si="13"/>
        <v>0</v>
      </c>
      <c r="AT17" s="387"/>
      <c r="AU17" s="388"/>
      <c r="AV17" s="383">
        <f t="shared" si="14"/>
        <v>0</v>
      </c>
      <c r="AW17" s="389"/>
      <c r="AX17" s="388"/>
      <c r="AY17" s="382">
        <f t="shared" si="15"/>
        <v>0</v>
      </c>
      <c r="AZ17" s="387"/>
      <c r="BA17" s="388"/>
      <c r="BB17" s="383">
        <f t="shared" si="16"/>
        <v>0</v>
      </c>
      <c r="BC17" s="389"/>
      <c r="BD17" s="388"/>
      <c r="BE17" s="382">
        <f t="shared" si="17"/>
        <v>0</v>
      </c>
      <c r="BF17" s="387"/>
      <c r="BG17" s="388"/>
      <c r="BH17" s="383">
        <f t="shared" si="18"/>
        <v>0</v>
      </c>
      <c r="BI17" s="389"/>
      <c r="BJ17" s="388"/>
      <c r="BK17" s="382">
        <f t="shared" si="19"/>
        <v>0</v>
      </c>
      <c r="BL17" s="387"/>
      <c r="BM17" s="388"/>
      <c r="BN17" s="383">
        <f t="shared" si="20"/>
        <v>0</v>
      </c>
      <c r="BO17" s="389"/>
      <c r="BP17" s="388"/>
      <c r="BQ17" s="382">
        <f t="shared" si="21"/>
        <v>0</v>
      </c>
      <c r="BR17" s="387"/>
      <c r="BS17" s="388"/>
      <c r="BT17" s="383">
        <f t="shared" si="22"/>
        <v>0</v>
      </c>
      <c r="BU17" s="389"/>
      <c r="BV17" s="388"/>
      <c r="BW17" s="382">
        <f t="shared" si="23"/>
        <v>0</v>
      </c>
      <c r="BX17" s="979">
        <v>43830</v>
      </c>
    </row>
    <row r="18" spans="1:76" ht="26.25" customHeight="1">
      <c r="A18" s="391"/>
      <c r="B18" s="377" t="s">
        <v>1264</v>
      </c>
      <c r="C18" s="378" t="s">
        <v>701</v>
      </c>
      <c r="D18" s="379">
        <f t="shared" si="24"/>
        <v>240372</v>
      </c>
      <c r="E18" s="380">
        <f t="shared" si="25"/>
        <v>29383</v>
      </c>
      <c r="F18" s="381">
        <f t="shared" si="0"/>
        <v>269755</v>
      </c>
      <c r="G18" s="376">
        <v>30046</v>
      </c>
      <c r="H18" s="380">
        <v>3642</v>
      </c>
      <c r="I18" s="382">
        <f t="shared" si="1"/>
        <v>33688</v>
      </c>
      <c r="J18" s="379">
        <v>30046</v>
      </c>
      <c r="K18" s="380">
        <v>6619</v>
      </c>
      <c r="L18" s="383">
        <f t="shared" si="2"/>
        <v>36665</v>
      </c>
      <c r="M18" s="384">
        <v>30046</v>
      </c>
      <c r="N18" s="385">
        <v>5639</v>
      </c>
      <c r="O18" s="382">
        <f t="shared" si="3"/>
        <v>35685</v>
      </c>
      <c r="P18" s="386">
        <v>30046</v>
      </c>
      <c r="Q18" s="385">
        <v>4658</v>
      </c>
      <c r="R18" s="383">
        <f t="shared" si="4"/>
        <v>34704</v>
      </c>
      <c r="S18" s="384">
        <v>30046</v>
      </c>
      <c r="T18" s="385">
        <v>3677</v>
      </c>
      <c r="U18" s="382">
        <f t="shared" si="5"/>
        <v>33723</v>
      </c>
      <c r="V18" s="386">
        <v>30046</v>
      </c>
      <c r="W18" s="385">
        <v>2697</v>
      </c>
      <c r="X18" s="383">
        <f t="shared" si="6"/>
        <v>32743</v>
      </c>
      <c r="Y18" s="384">
        <v>30046</v>
      </c>
      <c r="Z18" s="385">
        <v>1716</v>
      </c>
      <c r="AA18" s="382">
        <f t="shared" si="7"/>
        <v>31762</v>
      </c>
      <c r="AB18" s="386">
        <v>30050</v>
      </c>
      <c r="AC18" s="385">
        <v>735</v>
      </c>
      <c r="AD18" s="383">
        <f t="shared" si="8"/>
        <v>30785</v>
      </c>
      <c r="AE18" s="384"/>
      <c r="AF18" s="385"/>
      <c r="AG18" s="382">
        <f t="shared" si="9"/>
        <v>0</v>
      </c>
      <c r="AH18" s="386"/>
      <c r="AI18" s="385"/>
      <c r="AJ18" s="383">
        <f t="shared" si="10"/>
        <v>0</v>
      </c>
      <c r="AK18" s="384"/>
      <c r="AL18" s="385"/>
      <c r="AM18" s="382">
        <f t="shared" si="11"/>
        <v>0</v>
      </c>
      <c r="AN18" s="387"/>
      <c r="AO18" s="388"/>
      <c r="AP18" s="383">
        <f t="shared" si="12"/>
        <v>0</v>
      </c>
      <c r="AQ18" s="389"/>
      <c r="AR18" s="388"/>
      <c r="AS18" s="382">
        <f t="shared" si="13"/>
        <v>0</v>
      </c>
      <c r="AT18" s="387"/>
      <c r="AU18" s="388"/>
      <c r="AV18" s="383">
        <f t="shared" si="14"/>
        <v>0</v>
      </c>
      <c r="AW18" s="389"/>
      <c r="AX18" s="388"/>
      <c r="AY18" s="382">
        <f t="shared" si="15"/>
        <v>0</v>
      </c>
      <c r="AZ18" s="387"/>
      <c r="BA18" s="388"/>
      <c r="BB18" s="383">
        <f t="shared" si="16"/>
        <v>0</v>
      </c>
      <c r="BC18" s="389"/>
      <c r="BD18" s="388"/>
      <c r="BE18" s="382">
        <f t="shared" si="17"/>
        <v>0</v>
      </c>
      <c r="BF18" s="387"/>
      <c r="BG18" s="388"/>
      <c r="BH18" s="383">
        <f t="shared" si="18"/>
        <v>0</v>
      </c>
      <c r="BI18" s="389"/>
      <c r="BJ18" s="388"/>
      <c r="BK18" s="382">
        <f t="shared" si="19"/>
        <v>0</v>
      </c>
      <c r="BL18" s="387"/>
      <c r="BM18" s="388"/>
      <c r="BN18" s="383">
        <f t="shared" si="20"/>
        <v>0</v>
      </c>
      <c r="BO18" s="389"/>
      <c r="BP18" s="388"/>
      <c r="BQ18" s="382">
        <f t="shared" si="21"/>
        <v>0</v>
      </c>
      <c r="BR18" s="387"/>
      <c r="BS18" s="388"/>
      <c r="BT18" s="383">
        <f t="shared" si="22"/>
        <v>0</v>
      </c>
      <c r="BU18" s="389"/>
      <c r="BV18" s="388"/>
      <c r="BW18" s="382">
        <f t="shared" si="23"/>
        <v>0</v>
      </c>
      <c r="BX18" s="979">
        <v>42735</v>
      </c>
    </row>
    <row r="19" spans="1:76" ht="33.75" customHeight="1">
      <c r="A19" s="391"/>
      <c r="B19" s="976" t="s">
        <v>478</v>
      </c>
      <c r="C19" s="378" t="s">
        <v>698</v>
      </c>
      <c r="D19" s="379">
        <f t="shared" si="24"/>
        <v>92240</v>
      </c>
      <c r="E19" s="380">
        <f t="shared" si="25"/>
        <v>41748</v>
      </c>
      <c r="F19" s="381">
        <f t="shared" si="0"/>
        <v>133988</v>
      </c>
      <c r="G19" s="376">
        <v>11900</v>
      </c>
      <c r="H19" s="380">
        <v>9783</v>
      </c>
      <c r="I19" s="382">
        <f t="shared" si="1"/>
        <v>21683</v>
      </c>
      <c r="J19" s="379">
        <v>11900</v>
      </c>
      <c r="K19" s="380">
        <v>8479</v>
      </c>
      <c r="L19" s="383">
        <f t="shared" si="2"/>
        <v>20379</v>
      </c>
      <c r="M19" s="376">
        <v>11900</v>
      </c>
      <c r="N19" s="385">
        <v>7175</v>
      </c>
      <c r="O19" s="382">
        <f t="shared" si="3"/>
        <v>19075</v>
      </c>
      <c r="P19" s="379">
        <v>11900</v>
      </c>
      <c r="Q19" s="385">
        <v>5871</v>
      </c>
      <c r="R19" s="383">
        <f t="shared" si="4"/>
        <v>17771</v>
      </c>
      <c r="S19" s="376">
        <v>11900</v>
      </c>
      <c r="T19" s="385">
        <v>4566</v>
      </c>
      <c r="U19" s="382">
        <f t="shared" si="5"/>
        <v>16466</v>
      </c>
      <c r="V19" s="379">
        <v>11900</v>
      </c>
      <c r="W19" s="385">
        <v>3262</v>
      </c>
      <c r="X19" s="383">
        <f t="shared" si="6"/>
        <v>15162</v>
      </c>
      <c r="Y19" s="376">
        <v>11900</v>
      </c>
      <c r="Z19" s="385">
        <v>1958</v>
      </c>
      <c r="AA19" s="382">
        <f t="shared" si="7"/>
        <v>13858</v>
      </c>
      <c r="AB19" s="379">
        <v>8940</v>
      </c>
      <c r="AC19" s="385">
        <v>654</v>
      </c>
      <c r="AD19" s="383">
        <f t="shared" si="8"/>
        <v>9594</v>
      </c>
      <c r="AE19" s="376"/>
      <c r="AF19" s="385"/>
      <c r="AG19" s="382">
        <f t="shared" si="9"/>
        <v>0</v>
      </c>
      <c r="AH19" s="386"/>
      <c r="AI19" s="385"/>
      <c r="AJ19" s="383">
        <f t="shared" si="10"/>
        <v>0</v>
      </c>
      <c r="AK19" s="384"/>
      <c r="AL19" s="385"/>
      <c r="AM19" s="382">
        <f t="shared" si="11"/>
        <v>0</v>
      </c>
      <c r="AN19" s="387"/>
      <c r="AO19" s="388"/>
      <c r="AP19" s="383">
        <f t="shared" si="12"/>
        <v>0</v>
      </c>
      <c r="AQ19" s="389"/>
      <c r="AR19" s="388"/>
      <c r="AS19" s="382">
        <f t="shared" si="13"/>
        <v>0</v>
      </c>
      <c r="AT19" s="387"/>
      <c r="AU19" s="388"/>
      <c r="AV19" s="383">
        <f t="shared" si="14"/>
        <v>0</v>
      </c>
      <c r="AW19" s="389"/>
      <c r="AX19" s="388"/>
      <c r="AY19" s="382">
        <f t="shared" si="15"/>
        <v>0</v>
      </c>
      <c r="AZ19" s="387"/>
      <c r="BA19" s="388"/>
      <c r="BB19" s="383">
        <f t="shared" si="16"/>
        <v>0</v>
      </c>
      <c r="BC19" s="389"/>
      <c r="BD19" s="388"/>
      <c r="BE19" s="382">
        <f t="shared" si="17"/>
        <v>0</v>
      </c>
      <c r="BF19" s="387"/>
      <c r="BG19" s="388"/>
      <c r="BH19" s="383">
        <f t="shared" si="18"/>
        <v>0</v>
      </c>
      <c r="BI19" s="389"/>
      <c r="BJ19" s="388"/>
      <c r="BK19" s="382">
        <f t="shared" si="19"/>
        <v>0</v>
      </c>
      <c r="BL19" s="387"/>
      <c r="BM19" s="388"/>
      <c r="BN19" s="383">
        <f t="shared" si="20"/>
        <v>0</v>
      </c>
      <c r="BO19" s="389"/>
      <c r="BP19" s="388"/>
      <c r="BQ19" s="382">
        <f t="shared" si="21"/>
        <v>0</v>
      </c>
      <c r="BR19" s="387"/>
      <c r="BS19" s="388"/>
      <c r="BT19" s="383">
        <f t="shared" si="22"/>
        <v>0</v>
      </c>
      <c r="BU19" s="389"/>
      <c r="BV19" s="388"/>
      <c r="BW19" s="382">
        <f t="shared" si="23"/>
        <v>0</v>
      </c>
      <c r="BX19" s="979">
        <v>42583</v>
      </c>
    </row>
    <row r="20" spans="1:76" ht="26.25" customHeight="1">
      <c r="A20" s="391"/>
      <c r="B20" s="377" t="s">
        <v>1801</v>
      </c>
      <c r="C20" s="378" t="s">
        <v>698</v>
      </c>
      <c r="D20" s="379">
        <f t="shared" si="24"/>
        <v>489211</v>
      </c>
      <c r="E20" s="380">
        <f t="shared" si="25"/>
        <v>154854</v>
      </c>
      <c r="F20" s="381">
        <f t="shared" si="0"/>
        <v>644065</v>
      </c>
      <c r="G20" s="376">
        <v>35579</v>
      </c>
      <c r="H20" s="380">
        <v>21519</v>
      </c>
      <c r="I20" s="382">
        <f t="shared" si="1"/>
        <v>57098</v>
      </c>
      <c r="J20" s="379">
        <v>35579</v>
      </c>
      <c r="K20" s="380">
        <v>19910</v>
      </c>
      <c r="L20" s="383">
        <f t="shared" si="2"/>
        <v>55489</v>
      </c>
      <c r="M20" s="384">
        <v>35579</v>
      </c>
      <c r="N20" s="385">
        <v>18301</v>
      </c>
      <c r="O20" s="382">
        <f t="shared" si="3"/>
        <v>53880</v>
      </c>
      <c r="P20" s="386">
        <v>35579</v>
      </c>
      <c r="Q20" s="385">
        <v>16692</v>
      </c>
      <c r="R20" s="383">
        <f t="shared" si="4"/>
        <v>52271</v>
      </c>
      <c r="S20" s="384">
        <v>35579</v>
      </c>
      <c r="T20" s="385">
        <v>15083</v>
      </c>
      <c r="U20" s="382">
        <f t="shared" si="5"/>
        <v>50662</v>
      </c>
      <c r="V20" s="386">
        <v>35579</v>
      </c>
      <c r="W20" s="385">
        <v>13474</v>
      </c>
      <c r="X20" s="383">
        <f t="shared" si="6"/>
        <v>49053</v>
      </c>
      <c r="Y20" s="384">
        <v>35579</v>
      </c>
      <c r="Z20" s="385">
        <v>11865</v>
      </c>
      <c r="AA20" s="382">
        <f t="shared" si="7"/>
        <v>47444</v>
      </c>
      <c r="AB20" s="386">
        <v>35579</v>
      </c>
      <c r="AC20" s="385">
        <v>10257</v>
      </c>
      <c r="AD20" s="383">
        <f t="shared" si="8"/>
        <v>45836</v>
      </c>
      <c r="AE20" s="384">
        <v>35579</v>
      </c>
      <c r="AF20" s="385">
        <v>8648</v>
      </c>
      <c r="AG20" s="382">
        <f t="shared" si="9"/>
        <v>44227</v>
      </c>
      <c r="AH20" s="386">
        <v>35579</v>
      </c>
      <c r="AI20" s="385">
        <v>7039</v>
      </c>
      <c r="AJ20" s="383">
        <f t="shared" si="10"/>
        <v>42618</v>
      </c>
      <c r="AK20" s="384">
        <v>35579</v>
      </c>
      <c r="AL20" s="385">
        <v>5430</v>
      </c>
      <c r="AM20" s="382">
        <f t="shared" si="11"/>
        <v>41009</v>
      </c>
      <c r="AN20" s="386">
        <v>35579</v>
      </c>
      <c r="AO20" s="385">
        <v>3821</v>
      </c>
      <c r="AP20" s="383">
        <f t="shared" si="12"/>
        <v>39400</v>
      </c>
      <c r="AQ20" s="384">
        <v>35579</v>
      </c>
      <c r="AR20" s="385">
        <v>2212</v>
      </c>
      <c r="AS20" s="382">
        <f t="shared" si="13"/>
        <v>37791</v>
      </c>
      <c r="AT20" s="386">
        <v>26684</v>
      </c>
      <c r="AU20" s="385">
        <v>603</v>
      </c>
      <c r="AV20" s="383">
        <f t="shared" si="14"/>
        <v>27287</v>
      </c>
      <c r="AW20" s="384"/>
      <c r="AX20" s="385"/>
      <c r="AY20" s="382">
        <f t="shared" si="15"/>
        <v>0</v>
      </c>
      <c r="AZ20" s="387"/>
      <c r="BA20" s="388"/>
      <c r="BB20" s="383">
        <f t="shared" si="16"/>
        <v>0</v>
      </c>
      <c r="BC20" s="389"/>
      <c r="BD20" s="388"/>
      <c r="BE20" s="382">
        <f t="shared" si="17"/>
        <v>0</v>
      </c>
      <c r="BF20" s="387"/>
      <c r="BG20" s="388"/>
      <c r="BH20" s="383">
        <f t="shared" si="18"/>
        <v>0</v>
      </c>
      <c r="BI20" s="389"/>
      <c r="BJ20" s="388"/>
      <c r="BK20" s="382">
        <f t="shared" si="19"/>
        <v>0</v>
      </c>
      <c r="BL20" s="387"/>
      <c r="BM20" s="388"/>
      <c r="BN20" s="383">
        <f t="shared" si="20"/>
        <v>0</v>
      </c>
      <c r="BO20" s="389"/>
      <c r="BP20" s="388"/>
      <c r="BQ20" s="382">
        <f t="shared" si="21"/>
        <v>0</v>
      </c>
      <c r="BR20" s="387"/>
      <c r="BS20" s="388"/>
      <c r="BT20" s="383">
        <f t="shared" si="22"/>
        <v>0</v>
      </c>
      <c r="BU20" s="389"/>
      <c r="BV20" s="388"/>
      <c r="BW20" s="382">
        <f t="shared" si="23"/>
        <v>0</v>
      </c>
      <c r="BX20" s="979">
        <v>44809</v>
      </c>
    </row>
    <row r="21" spans="1:76" ht="26.25" customHeight="1">
      <c r="A21" s="392"/>
      <c r="B21" s="390" t="s">
        <v>1265</v>
      </c>
      <c r="C21" s="393" t="s">
        <v>701</v>
      </c>
      <c r="D21" s="379">
        <f t="shared" si="24"/>
        <v>212669</v>
      </c>
      <c r="E21" s="380">
        <f t="shared" si="25"/>
        <v>15227</v>
      </c>
      <c r="F21" s="381">
        <f t="shared" si="0"/>
        <v>227896</v>
      </c>
      <c r="G21" s="394">
        <v>31506</v>
      </c>
      <c r="H21" s="390">
        <v>1451</v>
      </c>
      <c r="I21" s="382">
        <f t="shared" si="1"/>
        <v>32957</v>
      </c>
      <c r="J21" s="395">
        <v>31506</v>
      </c>
      <c r="K21" s="390">
        <v>4293</v>
      </c>
      <c r="L21" s="383">
        <f t="shared" si="2"/>
        <v>35799</v>
      </c>
      <c r="M21" s="394">
        <v>31506</v>
      </c>
      <c r="N21" s="396">
        <v>3494</v>
      </c>
      <c r="O21" s="382">
        <f t="shared" si="3"/>
        <v>35000</v>
      </c>
      <c r="P21" s="395">
        <v>31506</v>
      </c>
      <c r="Q21" s="396">
        <v>2695</v>
      </c>
      <c r="R21" s="383">
        <f t="shared" si="4"/>
        <v>34201</v>
      </c>
      <c r="S21" s="394">
        <v>31506</v>
      </c>
      <c r="T21" s="396">
        <v>1897</v>
      </c>
      <c r="U21" s="382">
        <f t="shared" si="5"/>
        <v>33403</v>
      </c>
      <c r="V21" s="395">
        <v>31506</v>
      </c>
      <c r="W21" s="396">
        <v>1098</v>
      </c>
      <c r="X21" s="383">
        <f t="shared" si="6"/>
        <v>32604</v>
      </c>
      <c r="Y21" s="394">
        <v>23633</v>
      </c>
      <c r="Z21" s="396">
        <v>299</v>
      </c>
      <c r="AA21" s="382">
        <f t="shared" si="7"/>
        <v>23932</v>
      </c>
      <c r="AB21" s="395">
        <v>0</v>
      </c>
      <c r="AC21" s="396">
        <v>0</v>
      </c>
      <c r="AD21" s="383">
        <f t="shared" si="8"/>
        <v>0</v>
      </c>
      <c r="AE21" s="376"/>
      <c r="AF21" s="380"/>
      <c r="AG21" s="382">
        <f t="shared" si="9"/>
        <v>0</v>
      </c>
      <c r="AH21" s="379"/>
      <c r="AI21" s="380"/>
      <c r="AJ21" s="383">
        <f t="shared" si="10"/>
        <v>0</v>
      </c>
      <c r="AK21" s="376"/>
      <c r="AL21" s="380"/>
      <c r="AM21" s="382">
        <f t="shared" si="11"/>
        <v>0</v>
      </c>
      <c r="AN21" s="387"/>
      <c r="AO21" s="388"/>
      <c r="AP21" s="383">
        <f t="shared" si="12"/>
        <v>0</v>
      </c>
      <c r="AQ21" s="389"/>
      <c r="AR21" s="388"/>
      <c r="AS21" s="382">
        <f t="shared" si="13"/>
        <v>0</v>
      </c>
      <c r="AT21" s="387"/>
      <c r="AU21" s="388"/>
      <c r="AV21" s="383">
        <f t="shared" si="14"/>
        <v>0</v>
      </c>
      <c r="AW21" s="389"/>
      <c r="AX21" s="388"/>
      <c r="AY21" s="382">
        <f t="shared" si="15"/>
        <v>0</v>
      </c>
      <c r="AZ21" s="387"/>
      <c r="BA21" s="388"/>
      <c r="BB21" s="383">
        <f t="shared" si="16"/>
        <v>0</v>
      </c>
      <c r="BC21" s="389"/>
      <c r="BD21" s="388"/>
      <c r="BE21" s="382">
        <f t="shared" si="17"/>
        <v>0</v>
      </c>
      <c r="BF21" s="387"/>
      <c r="BG21" s="388"/>
      <c r="BH21" s="383">
        <f t="shared" si="18"/>
        <v>0</v>
      </c>
      <c r="BI21" s="389"/>
      <c r="BJ21" s="388"/>
      <c r="BK21" s="382">
        <f t="shared" si="19"/>
        <v>0</v>
      </c>
      <c r="BL21" s="387"/>
      <c r="BM21" s="388"/>
      <c r="BN21" s="383">
        <f t="shared" si="20"/>
        <v>0</v>
      </c>
      <c r="BO21" s="389"/>
      <c r="BP21" s="388"/>
      <c r="BQ21" s="382">
        <f t="shared" si="21"/>
        <v>0</v>
      </c>
      <c r="BR21" s="387"/>
      <c r="BS21" s="388"/>
      <c r="BT21" s="383">
        <f t="shared" si="22"/>
        <v>0</v>
      </c>
      <c r="BU21" s="389"/>
      <c r="BV21" s="388"/>
      <c r="BW21" s="382">
        <f t="shared" si="23"/>
        <v>0</v>
      </c>
      <c r="BX21" s="979">
        <v>42277</v>
      </c>
    </row>
    <row r="22" spans="1:76" ht="26.25" customHeight="1">
      <c r="A22" s="397"/>
      <c r="B22" s="398" t="s">
        <v>1764</v>
      </c>
      <c r="C22" s="399" t="s">
        <v>701</v>
      </c>
      <c r="D22" s="400">
        <f t="shared" si="24"/>
        <v>1352639</v>
      </c>
      <c r="E22" s="401">
        <f t="shared" si="25"/>
        <v>294570</v>
      </c>
      <c r="F22" s="402">
        <f t="shared" si="0"/>
        <v>1647209</v>
      </c>
      <c r="G22" s="403">
        <v>35000</v>
      </c>
      <c r="H22" s="401">
        <v>11833</v>
      </c>
      <c r="I22" s="404">
        <f t="shared" si="1"/>
        <v>46833</v>
      </c>
      <c r="J22" s="400">
        <v>40000</v>
      </c>
      <c r="K22" s="401">
        <v>35140</v>
      </c>
      <c r="L22" s="405">
        <f t="shared" si="2"/>
        <v>75140</v>
      </c>
      <c r="M22" s="406">
        <v>55000</v>
      </c>
      <c r="N22" s="407">
        <v>34074</v>
      </c>
      <c r="O22" s="404">
        <f t="shared" si="3"/>
        <v>89074</v>
      </c>
      <c r="P22" s="408">
        <v>65000</v>
      </c>
      <c r="Q22" s="407">
        <v>32607</v>
      </c>
      <c r="R22" s="405">
        <f t="shared" si="4"/>
        <v>97607</v>
      </c>
      <c r="S22" s="406">
        <v>75000</v>
      </c>
      <c r="T22" s="407">
        <v>30873</v>
      </c>
      <c r="U22" s="404">
        <f t="shared" si="5"/>
        <v>105873</v>
      </c>
      <c r="V22" s="408">
        <v>95000</v>
      </c>
      <c r="W22" s="407">
        <v>28873</v>
      </c>
      <c r="X22" s="405">
        <f t="shared" si="6"/>
        <v>123873</v>
      </c>
      <c r="Y22" s="406">
        <v>95000</v>
      </c>
      <c r="Z22" s="407">
        <v>26340</v>
      </c>
      <c r="AA22" s="404">
        <f t="shared" si="7"/>
        <v>121340</v>
      </c>
      <c r="AB22" s="408">
        <v>115000</v>
      </c>
      <c r="AC22" s="407">
        <v>23806</v>
      </c>
      <c r="AD22" s="405">
        <f t="shared" si="8"/>
        <v>138806</v>
      </c>
      <c r="AE22" s="406">
        <v>115000</v>
      </c>
      <c r="AF22" s="407">
        <v>20739</v>
      </c>
      <c r="AG22" s="404">
        <f t="shared" si="9"/>
        <v>135739</v>
      </c>
      <c r="AH22" s="408">
        <v>125000</v>
      </c>
      <c r="AI22" s="407">
        <v>17672</v>
      </c>
      <c r="AJ22" s="405">
        <f t="shared" si="10"/>
        <v>142672</v>
      </c>
      <c r="AK22" s="406">
        <v>130000</v>
      </c>
      <c r="AL22" s="407">
        <v>14338</v>
      </c>
      <c r="AM22" s="404">
        <f t="shared" si="11"/>
        <v>144338</v>
      </c>
      <c r="AN22" s="408">
        <v>130000</v>
      </c>
      <c r="AO22" s="407">
        <v>10871</v>
      </c>
      <c r="AP22" s="405">
        <f t="shared" si="12"/>
        <v>140871</v>
      </c>
      <c r="AQ22" s="406">
        <v>277639</v>
      </c>
      <c r="AR22" s="407">
        <v>7404</v>
      </c>
      <c r="AS22" s="404">
        <f t="shared" si="13"/>
        <v>285043</v>
      </c>
      <c r="AT22" s="408"/>
      <c r="AU22" s="407"/>
      <c r="AV22" s="405">
        <f t="shared" si="14"/>
        <v>0</v>
      </c>
      <c r="AW22" s="409"/>
      <c r="AX22" s="410"/>
      <c r="AY22" s="404">
        <f t="shared" si="15"/>
        <v>0</v>
      </c>
      <c r="AZ22" s="411"/>
      <c r="BA22" s="410"/>
      <c r="BB22" s="405">
        <f t="shared" si="16"/>
        <v>0</v>
      </c>
      <c r="BC22" s="409"/>
      <c r="BD22" s="410"/>
      <c r="BE22" s="404">
        <f t="shared" si="17"/>
        <v>0</v>
      </c>
      <c r="BF22" s="411"/>
      <c r="BG22" s="410"/>
      <c r="BH22" s="405">
        <f t="shared" si="18"/>
        <v>0</v>
      </c>
      <c r="BI22" s="409"/>
      <c r="BJ22" s="410"/>
      <c r="BK22" s="404">
        <f t="shared" si="19"/>
        <v>0</v>
      </c>
      <c r="BL22" s="411"/>
      <c r="BM22" s="410"/>
      <c r="BN22" s="405">
        <f t="shared" si="20"/>
        <v>0</v>
      </c>
      <c r="BO22" s="409"/>
      <c r="BP22" s="410"/>
      <c r="BQ22" s="404">
        <f t="shared" si="21"/>
        <v>0</v>
      </c>
      <c r="BR22" s="411"/>
      <c r="BS22" s="410"/>
      <c r="BT22" s="405">
        <f t="shared" si="22"/>
        <v>0</v>
      </c>
      <c r="BU22" s="409"/>
      <c r="BV22" s="410"/>
      <c r="BW22" s="404">
        <f t="shared" si="23"/>
        <v>0</v>
      </c>
      <c r="BX22" s="980">
        <v>44561</v>
      </c>
    </row>
    <row r="23" spans="1:76" ht="32.25" customHeight="1">
      <c r="A23" s="412" t="s">
        <v>925</v>
      </c>
      <c r="B23" s="413" t="s">
        <v>1765</v>
      </c>
      <c r="C23" s="414" t="s">
        <v>701</v>
      </c>
      <c r="D23" s="415">
        <f t="shared" si="24"/>
        <v>9777900</v>
      </c>
      <c r="E23" s="416">
        <f t="shared" si="25"/>
        <v>4750797</v>
      </c>
      <c r="F23" s="565">
        <f t="shared" si="0"/>
        <v>14528697</v>
      </c>
      <c r="G23" s="564"/>
      <c r="H23" s="416">
        <v>359975</v>
      </c>
      <c r="I23" s="417">
        <f t="shared" si="1"/>
        <v>359975</v>
      </c>
      <c r="J23" s="415"/>
      <c r="K23" s="416">
        <v>311850</v>
      </c>
      <c r="L23" s="418">
        <f t="shared" si="2"/>
        <v>311850</v>
      </c>
      <c r="M23" s="419">
        <v>84446</v>
      </c>
      <c r="N23" s="416">
        <v>311177</v>
      </c>
      <c r="O23" s="417">
        <f t="shared" si="3"/>
        <v>395623</v>
      </c>
      <c r="P23" s="415">
        <v>168891</v>
      </c>
      <c r="Q23" s="416">
        <v>307810</v>
      </c>
      <c r="R23" s="418">
        <f t="shared" si="4"/>
        <v>476701</v>
      </c>
      <c r="S23" s="419">
        <v>196447</v>
      </c>
      <c r="T23" s="416">
        <v>302204</v>
      </c>
      <c r="U23" s="417">
        <f t="shared" si="5"/>
        <v>498651</v>
      </c>
      <c r="V23" s="415">
        <v>196447</v>
      </c>
      <c r="W23" s="416">
        <v>295939</v>
      </c>
      <c r="X23" s="418">
        <f t="shared" si="6"/>
        <v>492386</v>
      </c>
      <c r="Y23" s="419">
        <v>253337</v>
      </c>
      <c r="Z23" s="416">
        <v>289220</v>
      </c>
      <c r="AA23" s="417">
        <f t="shared" si="7"/>
        <v>542557</v>
      </c>
      <c r="AB23" s="415">
        <v>280892</v>
      </c>
      <c r="AC23" s="416">
        <v>280920</v>
      </c>
      <c r="AD23" s="418">
        <f t="shared" si="8"/>
        <v>561812</v>
      </c>
      <c r="AE23" s="419">
        <v>308448</v>
      </c>
      <c r="AF23" s="416">
        <v>271742</v>
      </c>
      <c r="AG23" s="417">
        <f t="shared" si="9"/>
        <v>580190</v>
      </c>
      <c r="AH23" s="415">
        <v>337782</v>
      </c>
      <c r="AI23" s="416">
        <v>261671</v>
      </c>
      <c r="AJ23" s="418">
        <f t="shared" si="10"/>
        <v>599453</v>
      </c>
      <c r="AK23" s="419">
        <v>337782</v>
      </c>
      <c r="AL23" s="416">
        <v>250898</v>
      </c>
      <c r="AM23" s="417">
        <f t="shared" si="11"/>
        <v>588680</v>
      </c>
      <c r="AN23" s="415">
        <v>421339</v>
      </c>
      <c r="AO23" s="416">
        <v>239458</v>
      </c>
      <c r="AP23" s="418">
        <f t="shared" si="12"/>
        <v>660797</v>
      </c>
      <c r="AQ23" s="419">
        <v>606230</v>
      </c>
      <c r="AR23" s="416">
        <v>224546</v>
      </c>
      <c r="AS23" s="417">
        <f t="shared" si="13"/>
        <v>830776</v>
      </c>
      <c r="AT23" s="415">
        <v>617786</v>
      </c>
      <c r="AU23" s="416">
        <v>205119</v>
      </c>
      <c r="AV23" s="418">
        <f t="shared" si="14"/>
        <v>822905</v>
      </c>
      <c r="AW23" s="419">
        <v>673786</v>
      </c>
      <c r="AX23" s="416">
        <v>184970</v>
      </c>
      <c r="AY23" s="417">
        <f t="shared" si="15"/>
        <v>858756</v>
      </c>
      <c r="AZ23" s="415">
        <v>690675</v>
      </c>
      <c r="BA23" s="416">
        <v>163346</v>
      </c>
      <c r="BB23" s="418">
        <f t="shared" si="16"/>
        <v>854021</v>
      </c>
      <c r="BC23" s="419">
        <v>707564</v>
      </c>
      <c r="BD23" s="416">
        <v>141183</v>
      </c>
      <c r="BE23" s="417">
        <f t="shared" si="17"/>
        <v>848747</v>
      </c>
      <c r="BF23" s="415">
        <v>729787</v>
      </c>
      <c r="BG23" s="416">
        <v>118439</v>
      </c>
      <c r="BH23" s="418">
        <f t="shared" si="18"/>
        <v>848226</v>
      </c>
      <c r="BI23" s="419">
        <v>758232</v>
      </c>
      <c r="BJ23" s="416">
        <v>94937</v>
      </c>
      <c r="BK23" s="417">
        <f t="shared" si="19"/>
        <v>853169</v>
      </c>
      <c r="BL23" s="415">
        <v>786677</v>
      </c>
      <c r="BM23" s="416">
        <v>70528</v>
      </c>
      <c r="BN23" s="418">
        <f t="shared" si="20"/>
        <v>857205</v>
      </c>
      <c r="BO23" s="419">
        <v>803565</v>
      </c>
      <c r="BP23" s="416">
        <v>45303</v>
      </c>
      <c r="BQ23" s="417">
        <f t="shared" si="21"/>
        <v>848868</v>
      </c>
      <c r="BR23" s="415">
        <v>817787</v>
      </c>
      <c r="BS23" s="416">
        <v>19562</v>
      </c>
      <c r="BT23" s="418">
        <f t="shared" si="22"/>
        <v>837349</v>
      </c>
      <c r="BU23" s="419"/>
      <c r="BV23" s="416"/>
      <c r="BW23" s="417">
        <f t="shared" si="23"/>
        <v>0</v>
      </c>
      <c r="BX23" s="981">
        <v>47756</v>
      </c>
    </row>
    <row r="24" spans="1:76" ht="32.25" customHeight="1">
      <c r="A24" s="412" t="s">
        <v>1494</v>
      </c>
      <c r="B24" s="413" t="s">
        <v>1341</v>
      </c>
      <c r="C24" s="458" t="s">
        <v>990</v>
      </c>
      <c r="D24" s="894">
        <f t="shared" si="24"/>
        <v>1785147</v>
      </c>
      <c r="E24" s="416">
        <f t="shared" si="25"/>
        <v>484616</v>
      </c>
      <c r="F24" s="565">
        <f>SUM(D24:E24)</f>
        <v>2269763</v>
      </c>
      <c r="G24" s="564">
        <v>89257</v>
      </c>
      <c r="H24" s="416">
        <v>72575</v>
      </c>
      <c r="I24" s="417">
        <f>SUM(G24:H24)</f>
        <v>161832</v>
      </c>
      <c r="J24" s="415">
        <v>111572</v>
      </c>
      <c r="K24" s="416">
        <v>68483</v>
      </c>
      <c r="L24" s="418">
        <f>SUM(J24:K24)</f>
        <v>180055</v>
      </c>
      <c r="M24" s="419">
        <v>124960</v>
      </c>
      <c r="N24" s="416">
        <v>63619</v>
      </c>
      <c r="O24" s="417">
        <f>SUM(M24:N24)</f>
        <v>188579</v>
      </c>
      <c r="P24" s="415">
        <v>133886</v>
      </c>
      <c r="Q24" s="416">
        <v>58276</v>
      </c>
      <c r="R24" s="418">
        <f>SUM(P24:Q24)</f>
        <v>192162</v>
      </c>
      <c r="S24" s="419">
        <v>138349</v>
      </c>
      <c r="T24" s="416">
        <v>52640</v>
      </c>
      <c r="U24" s="417">
        <f>SUM(S24:T24)</f>
        <v>190989</v>
      </c>
      <c r="V24" s="415">
        <v>142812</v>
      </c>
      <c r="W24" s="416">
        <v>46819</v>
      </c>
      <c r="X24" s="418">
        <f>SUM(V24:W24)</f>
        <v>189631</v>
      </c>
      <c r="Y24" s="419">
        <v>147275</v>
      </c>
      <c r="Z24" s="416">
        <v>40812</v>
      </c>
      <c r="AA24" s="417">
        <f>SUM(Y24:Z24)</f>
        <v>188087</v>
      </c>
      <c r="AB24" s="415">
        <v>151737</v>
      </c>
      <c r="AC24" s="416">
        <v>34620</v>
      </c>
      <c r="AD24" s="418">
        <f>SUM(AB24:AC24)</f>
        <v>186357</v>
      </c>
      <c r="AE24" s="419">
        <v>156201</v>
      </c>
      <c r="AF24" s="416">
        <v>28243</v>
      </c>
      <c r="AG24" s="417">
        <f>SUM(AE24:AF24)</f>
        <v>184444</v>
      </c>
      <c r="AH24" s="415">
        <v>589098</v>
      </c>
      <c r="AI24" s="416">
        <v>18529</v>
      </c>
      <c r="AJ24" s="418">
        <f>SUM(AH24:AI24)</f>
        <v>607627</v>
      </c>
      <c r="AK24" s="419"/>
      <c r="AL24" s="416"/>
      <c r="AM24" s="417">
        <f>SUM(AK24:AL24)</f>
        <v>0</v>
      </c>
      <c r="AN24" s="415"/>
      <c r="AO24" s="416"/>
      <c r="AP24" s="418">
        <f>SUM(AN24:AO24)</f>
        <v>0</v>
      </c>
      <c r="AQ24" s="419"/>
      <c r="AR24" s="416"/>
      <c r="AS24" s="417">
        <f>SUM(AQ24:AR24)</f>
        <v>0</v>
      </c>
      <c r="AT24" s="415"/>
      <c r="AU24" s="416"/>
      <c r="AV24" s="418">
        <f>SUM(AT24:AU24)</f>
        <v>0</v>
      </c>
      <c r="AW24" s="419"/>
      <c r="AX24" s="416"/>
      <c r="AY24" s="417">
        <f>SUM(AW24:AX24)</f>
        <v>0</v>
      </c>
      <c r="AZ24" s="415"/>
      <c r="BA24" s="416"/>
      <c r="BB24" s="418">
        <f>SUM(AZ24:BA24)</f>
        <v>0</v>
      </c>
      <c r="BC24" s="419"/>
      <c r="BD24" s="416"/>
      <c r="BE24" s="417">
        <f>SUM(BC24:BD24)</f>
        <v>0</v>
      </c>
      <c r="BF24" s="415"/>
      <c r="BG24" s="416"/>
      <c r="BH24" s="418">
        <f>SUM(BF24:BG24)</f>
        <v>0</v>
      </c>
      <c r="BI24" s="419"/>
      <c r="BJ24" s="416"/>
      <c r="BK24" s="417">
        <f>SUM(BI24:BJ24)</f>
        <v>0</v>
      </c>
      <c r="BL24" s="415"/>
      <c r="BM24" s="416"/>
      <c r="BN24" s="418">
        <f>SUM(BL24:BM24)</f>
        <v>0</v>
      </c>
      <c r="BO24" s="419"/>
      <c r="BP24" s="416"/>
      <c r="BQ24" s="417">
        <f>SUM(BO24:BP24)</f>
        <v>0</v>
      </c>
      <c r="BR24" s="415"/>
      <c r="BS24" s="416"/>
      <c r="BT24" s="418">
        <f>SUM(BR24:BS24)</f>
        <v>0</v>
      </c>
      <c r="BU24" s="419"/>
      <c r="BV24" s="416"/>
      <c r="BW24" s="417">
        <f t="shared" si="23"/>
        <v>0</v>
      </c>
      <c r="BX24" s="982">
        <v>43404</v>
      </c>
    </row>
    <row r="25" spans="1:76" s="423" customFormat="1" ht="21.75" customHeight="1">
      <c r="A25" s="420" t="s">
        <v>1218</v>
      </c>
      <c r="B25" s="357" t="s">
        <v>1266</v>
      </c>
      <c r="C25" s="421"/>
      <c r="D25" s="358">
        <f>SUM(D26:D27)</f>
        <v>11925</v>
      </c>
      <c r="E25" s="359">
        <f>SUM(E26:E27)</f>
        <v>337</v>
      </c>
      <c r="F25" s="422">
        <f t="shared" si="0"/>
        <v>12262</v>
      </c>
      <c r="G25" s="356">
        <f aca="true" t="shared" si="26" ref="G25:AM25">SUM(G26:G27)</f>
        <v>11925</v>
      </c>
      <c r="H25" s="359">
        <f t="shared" si="26"/>
        <v>337</v>
      </c>
      <c r="I25" s="361">
        <f t="shared" si="26"/>
        <v>12262</v>
      </c>
      <c r="J25" s="358">
        <f t="shared" si="26"/>
        <v>0</v>
      </c>
      <c r="K25" s="359">
        <f t="shared" si="26"/>
        <v>0</v>
      </c>
      <c r="L25" s="360">
        <f t="shared" si="26"/>
        <v>0</v>
      </c>
      <c r="M25" s="356">
        <f t="shared" si="26"/>
        <v>0</v>
      </c>
      <c r="N25" s="359">
        <f t="shared" si="26"/>
        <v>0</v>
      </c>
      <c r="O25" s="361">
        <f t="shared" si="26"/>
        <v>0</v>
      </c>
      <c r="P25" s="358">
        <f t="shared" si="26"/>
        <v>0</v>
      </c>
      <c r="Q25" s="359">
        <f t="shared" si="26"/>
        <v>0</v>
      </c>
      <c r="R25" s="360">
        <f t="shared" si="26"/>
        <v>0</v>
      </c>
      <c r="S25" s="356">
        <f t="shared" si="26"/>
        <v>0</v>
      </c>
      <c r="T25" s="359">
        <f t="shared" si="26"/>
        <v>0</v>
      </c>
      <c r="U25" s="361">
        <f t="shared" si="26"/>
        <v>0</v>
      </c>
      <c r="V25" s="358">
        <f t="shared" si="26"/>
        <v>0</v>
      </c>
      <c r="W25" s="359">
        <f t="shared" si="26"/>
        <v>0</v>
      </c>
      <c r="X25" s="360">
        <f t="shared" si="26"/>
        <v>0</v>
      </c>
      <c r="Y25" s="356">
        <f t="shared" si="26"/>
        <v>0</v>
      </c>
      <c r="Z25" s="359">
        <f t="shared" si="26"/>
        <v>0</v>
      </c>
      <c r="AA25" s="361">
        <f t="shared" si="26"/>
        <v>0</v>
      </c>
      <c r="AB25" s="358">
        <f t="shared" si="26"/>
        <v>0</v>
      </c>
      <c r="AC25" s="359">
        <f t="shared" si="26"/>
        <v>0</v>
      </c>
      <c r="AD25" s="360">
        <f t="shared" si="26"/>
        <v>0</v>
      </c>
      <c r="AE25" s="356">
        <f t="shared" si="26"/>
        <v>0</v>
      </c>
      <c r="AF25" s="359">
        <f t="shared" si="26"/>
        <v>0</v>
      </c>
      <c r="AG25" s="361">
        <f t="shared" si="26"/>
        <v>0</v>
      </c>
      <c r="AH25" s="358">
        <f t="shared" si="26"/>
        <v>0</v>
      </c>
      <c r="AI25" s="359">
        <f t="shared" si="26"/>
        <v>0</v>
      </c>
      <c r="AJ25" s="360">
        <f t="shared" si="26"/>
        <v>0</v>
      </c>
      <c r="AK25" s="356">
        <f t="shared" si="26"/>
        <v>0</v>
      </c>
      <c r="AL25" s="359">
        <f t="shared" si="26"/>
        <v>0</v>
      </c>
      <c r="AM25" s="361">
        <f t="shared" si="26"/>
        <v>0</v>
      </c>
      <c r="AN25" s="358"/>
      <c r="AO25" s="359"/>
      <c r="AP25" s="360"/>
      <c r="AQ25" s="356"/>
      <c r="AR25" s="359"/>
      <c r="AS25" s="361"/>
      <c r="AT25" s="358"/>
      <c r="AU25" s="359"/>
      <c r="AV25" s="360"/>
      <c r="AW25" s="356"/>
      <c r="AX25" s="359"/>
      <c r="AY25" s="361"/>
      <c r="AZ25" s="358"/>
      <c r="BA25" s="359"/>
      <c r="BB25" s="360"/>
      <c r="BC25" s="356"/>
      <c r="BD25" s="359"/>
      <c r="BE25" s="361"/>
      <c r="BF25" s="358"/>
      <c r="BG25" s="359"/>
      <c r="BH25" s="360"/>
      <c r="BI25" s="356"/>
      <c r="BJ25" s="359"/>
      <c r="BK25" s="361"/>
      <c r="BL25" s="358"/>
      <c r="BM25" s="359"/>
      <c r="BN25" s="360"/>
      <c r="BO25" s="356"/>
      <c r="BP25" s="359"/>
      <c r="BQ25" s="361"/>
      <c r="BR25" s="358"/>
      <c r="BS25" s="359"/>
      <c r="BT25" s="360"/>
      <c r="BU25" s="356"/>
      <c r="BV25" s="359"/>
      <c r="BW25" s="361"/>
      <c r="BX25" s="983"/>
    </row>
    <row r="26" spans="1:76" s="423" customFormat="1" ht="30.75" customHeight="1">
      <c r="A26" s="394"/>
      <c r="B26" s="390" t="s">
        <v>1267</v>
      </c>
      <c r="C26" s="378" t="s">
        <v>698</v>
      </c>
      <c r="D26" s="379">
        <f>SUM(G26,J26,M26,P26,S26,V26,Y26,AB26,AE26,AH26,AK26,AN26,AQ26,AT26,AW26,AZ26,BC26,BF26,BI26,BL26,BO26,BR26,BU26)</f>
        <v>2975</v>
      </c>
      <c r="E26" s="380">
        <f>SUM(H26,K26,N26,Q26,T26,W26,Z26,AC26,AF26,AI26,AL26,AO26,AR26,AU26,AX26,BA26,BD26,BG26,BJ26,BM26,BP26,BS26,BV26)</f>
        <v>84</v>
      </c>
      <c r="F26" s="381">
        <f t="shared" si="0"/>
        <v>3059</v>
      </c>
      <c r="G26" s="394">
        <v>2975</v>
      </c>
      <c r="H26" s="390">
        <v>84</v>
      </c>
      <c r="I26" s="428">
        <f>SUM(G26:H26)</f>
        <v>3059</v>
      </c>
      <c r="J26" s="395"/>
      <c r="K26" s="390"/>
      <c r="L26" s="381">
        <f>SUM(J26:K26)</f>
        <v>0</v>
      </c>
      <c r="M26" s="429"/>
      <c r="N26" s="430"/>
      <c r="O26" s="428">
        <f>SUM(M26:N26)</f>
        <v>0</v>
      </c>
      <c r="P26" s="431"/>
      <c r="Q26" s="430"/>
      <c r="R26" s="381">
        <f>SUM(P26:Q26)</f>
        <v>0</v>
      </c>
      <c r="S26" s="429"/>
      <c r="T26" s="430"/>
      <c r="U26" s="428">
        <f>SUM(S26:T26)</f>
        <v>0</v>
      </c>
      <c r="V26" s="431"/>
      <c r="W26" s="430"/>
      <c r="X26" s="381">
        <f>SUM(V26:W26)</f>
        <v>0</v>
      </c>
      <c r="Y26" s="429"/>
      <c r="Z26" s="430"/>
      <c r="AA26" s="428">
        <f>SUM(Y26:Z26)</f>
        <v>0</v>
      </c>
      <c r="AB26" s="431"/>
      <c r="AC26" s="430"/>
      <c r="AD26" s="381">
        <f>SUM(AB26:AC26)</f>
        <v>0</v>
      </c>
      <c r="AE26" s="429"/>
      <c r="AF26" s="430"/>
      <c r="AG26" s="428">
        <f>SUM(AE26:AF26)</f>
        <v>0</v>
      </c>
      <c r="AH26" s="431"/>
      <c r="AI26" s="430"/>
      <c r="AJ26" s="381">
        <f>SUM(AH26:AI26)</f>
        <v>0</v>
      </c>
      <c r="AK26" s="429"/>
      <c r="AL26" s="430"/>
      <c r="AM26" s="428">
        <f>SUM(AK26:AL26)</f>
        <v>0</v>
      </c>
      <c r="AN26" s="432"/>
      <c r="AO26" s="433"/>
      <c r="AP26" s="381"/>
      <c r="AQ26" s="434"/>
      <c r="AR26" s="433"/>
      <c r="AS26" s="428"/>
      <c r="AT26" s="432"/>
      <c r="AU26" s="433"/>
      <c r="AV26" s="381"/>
      <c r="AW26" s="434"/>
      <c r="AX26" s="433"/>
      <c r="AY26" s="428"/>
      <c r="AZ26" s="432"/>
      <c r="BA26" s="433"/>
      <c r="BB26" s="381"/>
      <c r="BC26" s="434"/>
      <c r="BD26" s="433"/>
      <c r="BE26" s="428"/>
      <c r="BF26" s="432"/>
      <c r="BG26" s="433"/>
      <c r="BH26" s="381"/>
      <c r="BI26" s="434"/>
      <c r="BJ26" s="433"/>
      <c r="BK26" s="428"/>
      <c r="BL26" s="432"/>
      <c r="BM26" s="433"/>
      <c r="BN26" s="381"/>
      <c r="BO26" s="434"/>
      <c r="BP26" s="433"/>
      <c r="BQ26" s="428"/>
      <c r="BR26" s="432"/>
      <c r="BS26" s="433"/>
      <c r="BT26" s="381"/>
      <c r="BU26" s="434"/>
      <c r="BV26" s="433"/>
      <c r="BW26" s="428"/>
      <c r="BX26" s="984">
        <v>40167</v>
      </c>
    </row>
    <row r="27" spans="1:76" s="423" customFormat="1" ht="30.75" customHeight="1">
      <c r="A27" s="403"/>
      <c r="B27" s="398" t="s">
        <v>1271</v>
      </c>
      <c r="C27" s="435" t="s">
        <v>698</v>
      </c>
      <c r="D27" s="400">
        <f>SUM(G27,J27,M27,P27,S27,V27,Y27,AB27,AE27,AH27,AK27,AN27,AQ27,AT27,AW27,AZ27,BC27,BF27,BI27,BL27,BO27,BR27,BU27)</f>
        <v>8950</v>
      </c>
      <c r="E27" s="401">
        <f>SUM(H27,K27,N27,Q27,T27,W27,Z27,AC27,AF27,AI27,AL27,AO27,AR27,AU27,AX27,BA27,BD27,BG27,BJ27,BM27,BP27,BS27,BV27)</f>
        <v>253</v>
      </c>
      <c r="F27" s="402">
        <f t="shared" si="0"/>
        <v>9203</v>
      </c>
      <c r="G27" s="403">
        <v>8950</v>
      </c>
      <c r="H27" s="398">
        <v>253</v>
      </c>
      <c r="I27" s="436">
        <f>SUM(G27:H27)</f>
        <v>9203</v>
      </c>
      <c r="J27" s="437"/>
      <c r="K27" s="398"/>
      <c r="L27" s="402">
        <f>SUM(J27:K27)</f>
        <v>0</v>
      </c>
      <c r="M27" s="438"/>
      <c r="N27" s="439"/>
      <c r="O27" s="436">
        <f>SUM(M27:N27)</f>
        <v>0</v>
      </c>
      <c r="P27" s="440"/>
      <c r="Q27" s="439"/>
      <c r="R27" s="402">
        <f>SUM(P27:Q27)</f>
        <v>0</v>
      </c>
      <c r="S27" s="438"/>
      <c r="T27" s="439"/>
      <c r="U27" s="436">
        <f>SUM(S27:T27)</f>
        <v>0</v>
      </c>
      <c r="V27" s="440"/>
      <c r="W27" s="439"/>
      <c r="X27" s="402">
        <f>SUM(V27:W27)</f>
        <v>0</v>
      </c>
      <c r="Y27" s="438"/>
      <c r="Z27" s="439"/>
      <c r="AA27" s="436">
        <f>SUM(Y27:Z27)</f>
        <v>0</v>
      </c>
      <c r="AB27" s="440"/>
      <c r="AC27" s="439"/>
      <c r="AD27" s="402">
        <f>SUM(AB27:AC27)</f>
        <v>0</v>
      </c>
      <c r="AE27" s="438"/>
      <c r="AF27" s="439"/>
      <c r="AG27" s="436">
        <f>SUM(AE27:AF27)</f>
        <v>0</v>
      </c>
      <c r="AH27" s="440"/>
      <c r="AI27" s="439"/>
      <c r="AJ27" s="402">
        <f>SUM(AH27:AI27)</f>
        <v>0</v>
      </c>
      <c r="AK27" s="438"/>
      <c r="AL27" s="439"/>
      <c r="AM27" s="436">
        <f>SUM(AK27:AL27)</f>
        <v>0</v>
      </c>
      <c r="AN27" s="441"/>
      <c r="AO27" s="442"/>
      <c r="AP27" s="402"/>
      <c r="AQ27" s="443"/>
      <c r="AR27" s="442"/>
      <c r="AS27" s="436"/>
      <c r="AT27" s="441"/>
      <c r="AU27" s="442"/>
      <c r="AV27" s="402"/>
      <c r="AW27" s="443"/>
      <c r="AX27" s="442"/>
      <c r="AY27" s="436"/>
      <c r="AZ27" s="441"/>
      <c r="BA27" s="442"/>
      <c r="BB27" s="402"/>
      <c r="BC27" s="443"/>
      <c r="BD27" s="442"/>
      <c r="BE27" s="436"/>
      <c r="BF27" s="441"/>
      <c r="BG27" s="442"/>
      <c r="BH27" s="402"/>
      <c r="BI27" s="443"/>
      <c r="BJ27" s="442"/>
      <c r="BK27" s="436"/>
      <c r="BL27" s="441"/>
      <c r="BM27" s="442"/>
      <c r="BN27" s="402"/>
      <c r="BO27" s="443"/>
      <c r="BP27" s="442"/>
      <c r="BQ27" s="436"/>
      <c r="BR27" s="441"/>
      <c r="BS27" s="442"/>
      <c r="BT27" s="402"/>
      <c r="BU27" s="443"/>
      <c r="BV27" s="442"/>
      <c r="BW27" s="436"/>
      <c r="BX27" s="985">
        <v>40167</v>
      </c>
    </row>
    <row r="28" spans="1:76" s="350" customFormat="1" ht="34.5" customHeight="1">
      <c r="A28" s="1930" t="s">
        <v>1766</v>
      </c>
      <c r="B28" s="1931"/>
      <c r="C28" s="361"/>
      <c r="D28" s="356">
        <f aca="true" t="shared" si="27" ref="D28:X28">SUM(D8,D23,D24,D25)</f>
        <v>15134049</v>
      </c>
      <c r="E28" s="359">
        <f t="shared" si="27"/>
        <v>5915128</v>
      </c>
      <c r="F28" s="1338">
        <f t="shared" si="27"/>
        <v>21049177</v>
      </c>
      <c r="G28" s="356">
        <f t="shared" si="27"/>
        <v>451248</v>
      </c>
      <c r="H28" s="359">
        <f t="shared" si="27"/>
        <v>499494</v>
      </c>
      <c r="I28" s="361">
        <f t="shared" si="27"/>
        <v>950742</v>
      </c>
      <c r="J28" s="356">
        <f t="shared" si="27"/>
        <v>454229</v>
      </c>
      <c r="K28" s="359">
        <f t="shared" si="27"/>
        <v>484720</v>
      </c>
      <c r="L28" s="361">
        <f t="shared" si="27"/>
        <v>938949</v>
      </c>
      <c r="M28" s="356">
        <f t="shared" si="27"/>
        <v>544360</v>
      </c>
      <c r="N28" s="359">
        <f t="shared" si="27"/>
        <v>467291</v>
      </c>
      <c r="O28" s="361">
        <f t="shared" si="27"/>
        <v>1011651</v>
      </c>
      <c r="P28" s="356">
        <f t="shared" si="27"/>
        <v>597633</v>
      </c>
      <c r="Q28" s="359">
        <f t="shared" si="27"/>
        <v>447251</v>
      </c>
      <c r="R28" s="361">
        <f t="shared" si="27"/>
        <v>1044884</v>
      </c>
      <c r="S28" s="356">
        <f t="shared" si="27"/>
        <v>613719</v>
      </c>
      <c r="T28" s="359">
        <f t="shared" si="27"/>
        <v>425850</v>
      </c>
      <c r="U28" s="361">
        <f t="shared" si="27"/>
        <v>1039569</v>
      </c>
      <c r="V28" s="356">
        <f t="shared" si="27"/>
        <v>638182</v>
      </c>
      <c r="W28" s="359">
        <f t="shared" si="27"/>
        <v>403974</v>
      </c>
      <c r="X28" s="361">
        <f t="shared" si="27"/>
        <v>1042156</v>
      </c>
      <c r="Y28" s="356">
        <f aca="true" t="shared" si="28" ref="Y28:BD28">SUM(Y8,Y23:Y25)</f>
        <v>654920</v>
      </c>
      <c r="Z28" s="359">
        <f t="shared" si="28"/>
        <v>381225</v>
      </c>
      <c r="AA28" s="444">
        <f t="shared" si="28"/>
        <v>1036145</v>
      </c>
      <c r="AB28" s="358">
        <f t="shared" si="28"/>
        <v>680348</v>
      </c>
      <c r="AC28" s="359">
        <f t="shared" si="28"/>
        <v>358109</v>
      </c>
      <c r="AD28" s="422">
        <f t="shared" si="28"/>
        <v>1038457</v>
      </c>
      <c r="AE28" s="356">
        <f t="shared" si="28"/>
        <v>673379</v>
      </c>
      <c r="AF28" s="359">
        <f t="shared" si="28"/>
        <v>334591</v>
      </c>
      <c r="AG28" s="444">
        <f t="shared" si="28"/>
        <v>1007970</v>
      </c>
      <c r="AH28" s="358">
        <f t="shared" si="28"/>
        <v>1145610</v>
      </c>
      <c r="AI28" s="359">
        <f t="shared" si="28"/>
        <v>308232</v>
      </c>
      <c r="AJ28" s="422">
        <f t="shared" si="28"/>
        <v>1453842</v>
      </c>
      <c r="AK28" s="356">
        <f t="shared" si="28"/>
        <v>561512</v>
      </c>
      <c r="AL28" s="359">
        <f t="shared" si="28"/>
        <v>272089</v>
      </c>
      <c r="AM28" s="444">
        <f t="shared" si="28"/>
        <v>833601</v>
      </c>
      <c r="AN28" s="358">
        <f t="shared" si="28"/>
        <v>586918</v>
      </c>
      <c r="AO28" s="359">
        <f t="shared" si="28"/>
        <v>254150</v>
      </c>
      <c r="AP28" s="422">
        <f t="shared" si="28"/>
        <v>841068</v>
      </c>
      <c r="AQ28" s="356">
        <f t="shared" si="28"/>
        <v>919448</v>
      </c>
      <c r="AR28" s="359">
        <f t="shared" si="28"/>
        <v>234162</v>
      </c>
      <c r="AS28" s="444">
        <f t="shared" si="28"/>
        <v>1153610</v>
      </c>
      <c r="AT28" s="358">
        <f t="shared" si="28"/>
        <v>644470</v>
      </c>
      <c r="AU28" s="359">
        <f t="shared" si="28"/>
        <v>205722</v>
      </c>
      <c r="AV28" s="422">
        <f t="shared" si="28"/>
        <v>850192</v>
      </c>
      <c r="AW28" s="356">
        <f t="shared" si="28"/>
        <v>673786</v>
      </c>
      <c r="AX28" s="359">
        <f t="shared" si="28"/>
        <v>184970</v>
      </c>
      <c r="AY28" s="444">
        <f t="shared" si="28"/>
        <v>858756</v>
      </c>
      <c r="AZ28" s="358">
        <f t="shared" si="28"/>
        <v>690675</v>
      </c>
      <c r="BA28" s="359">
        <f t="shared" si="28"/>
        <v>163346</v>
      </c>
      <c r="BB28" s="422">
        <f t="shared" si="28"/>
        <v>854021</v>
      </c>
      <c r="BC28" s="356">
        <f t="shared" si="28"/>
        <v>707564</v>
      </c>
      <c r="BD28" s="359">
        <f t="shared" si="28"/>
        <v>141183</v>
      </c>
      <c r="BE28" s="444">
        <f aca="true" t="shared" si="29" ref="BE28:BW28">SUM(BE8,BE23:BE25)</f>
        <v>848747</v>
      </c>
      <c r="BF28" s="358">
        <f t="shared" si="29"/>
        <v>729787</v>
      </c>
      <c r="BG28" s="359">
        <f t="shared" si="29"/>
        <v>118439</v>
      </c>
      <c r="BH28" s="422">
        <f t="shared" si="29"/>
        <v>848226</v>
      </c>
      <c r="BI28" s="356">
        <f t="shared" si="29"/>
        <v>758232</v>
      </c>
      <c r="BJ28" s="359">
        <f t="shared" si="29"/>
        <v>94937</v>
      </c>
      <c r="BK28" s="444">
        <f t="shared" si="29"/>
        <v>853169</v>
      </c>
      <c r="BL28" s="358">
        <f t="shared" si="29"/>
        <v>786677</v>
      </c>
      <c r="BM28" s="359">
        <f t="shared" si="29"/>
        <v>70528</v>
      </c>
      <c r="BN28" s="422">
        <f t="shared" si="29"/>
        <v>857205</v>
      </c>
      <c r="BO28" s="356">
        <f t="shared" si="29"/>
        <v>803565</v>
      </c>
      <c r="BP28" s="359">
        <f t="shared" si="29"/>
        <v>45303</v>
      </c>
      <c r="BQ28" s="444">
        <f t="shared" si="29"/>
        <v>848868</v>
      </c>
      <c r="BR28" s="358">
        <f t="shared" si="29"/>
        <v>817787</v>
      </c>
      <c r="BS28" s="359">
        <f t="shared" si="29"/>
        <v>19562</v>
      </c>
      <c r="BT28" s="422">
        <f t="shared" si="29"/>
        <v>837349</v>
      </c>
      <c r="BU28" s="356">
        <f t="shared" si="29"/>
        <v>0</v>
      </c>
      <c r="BV28" s="359">
        <f t="shared" si="29"/>
        <v>0</v>
      </c>
      <c r="BW28" s="444">
        <f t="shared" si="29"/>
        <v>0</v>
      </c>
      <c r="BX28" s="983"/>
    </row>
    <row r="29" spans="1:76" s="350" customFormat="1" ht="24.75" customHeight="1">
      <c r="A29" s="356" t="s">
        <v>1221</v>
      </c>
      <c r="B29" s="1922" t="s">
        <v>1268</v>
      </c>
      <c r="C29" s="1923"/>
      <c r="D29" s="358">
        <f>SUM(D30:D32)</f>
        <v>1188670</v>
      </c>
      <c r="E29" s="359">
        <f>SUM(E30:E32)</f>
        <v>310296</v>
      </c>
      <c r="F29" s="422">
        <f>SUM(D29:E29)</f>
        <v>1498966</v>
      </c>
      <c r="G29" s="356">
        <f aca="true" t="shared" si="30" ref="G29:AM29">SUM(G30:G32)</f>
        <v>217951</v>
      </c>
      <c r="H29" s="359">
        <f t="shared" si="30"/>
        <v>60181</v>
      </c>
      <c r="I29" s="361">
        <f t="shared" si="30"/>
        <v>278132</v>
      </c>
      <c r="J29" s="358">
        <f t="shared" si="30"/>
        <v>137651</v>
      </c>
      <c r="K29" s="359">
        <f t="shared" si="30"/>
        <v>39790</v>
      </c>
      <c r="L29" s="360">
        <f t="shared" si="30"/>
        <v>177441</v>
      </c>
      <c r="M29" s="356">
        <f t="shared" si="30"/>
        <v>52233</v>
      </c>
      <c r="N29" s="359">
        <f t="shared" si="30"/>
        <v>32949</v>
      </c>
      <c r="O29" s="361">
        <f t="shared" si="30"/>
        <v>85182</v>
      </c>
      <c r="P29" s="358">
        <f t="shared" si="30"/>
        <v>54314</v>
      </c>
      <c r="Q29" s="359">
        <f t="shared" si="30"/>
        <v>30868</v>
      </c>
      <c r="R29" s="360">
        <f t="shared" si="30"/>
        <v>85182</v>
      </c>
      <c r="S29" s="356">
        <f t="shared" si="30"/>
        <v>56658</v>
      </c>
      <c r="T29" s="359">
        <f t="shared" si="30"/>
        <v>28525</v>
      </c>
      <c r="U29" s="361">
        <f t="shared" si="30"/>
        <v>85183</v>
      </c>
      <c r="V29" s="358">
        <f t="shared" si="30"/>
        <v>59010</v>
      </c>
      <c r="W29" s="359">
        <f t="shared" si="30"/>
        <v>26163</v>
      </c>
      <c r="X29" s="360">
        <f t="shared" si="30"/>
        <v>85173</v>
      </c>
      <c r="Y29" s="356">
        <f t="shared" si="30"/>
        <v>61461</v>
      </c>
      <c r="Z29" s="359">
        <f t="shared" si="30"/>
        <v>23965</v>
      </c>
      <c r="AA29" s="361">
        <f t="shared" si="30"/>
        <v>85426</v>
      </c>
      <c r="AB29" s="358">
        <f t="shared" si="30"/>
        <v>63952</v>
      </c>
      <c r="AC29" s="359">
        <f t="shared" si="30"/>
        <v>21230</v>
      </c>
      <c r="AD29" s="360">
        <f t="shared" si="30"/>
        <v>85182</v>
      </c>
      <c r="AE29" s="356">
        <f t="shared" si="30"/>
        <v>66670</v>
      </c>
      <c r="AF29" s="359">
        <f t="shared" si="30"/>
        <v>18022</v>
      </c>
      <c r="AG29" s="361">
        <f t="shared" si="30"/>
        <v>84692</v>
      </c>
      <c r="AH29" s="358">
        <f t="shared" si="30"/>
        <v>69439</v>
      </c>
      <c r="AI29" s="359">
        <f t="shared" si="30"/>
        <v>15744</v>
      </c>
      <c r="AJ29" s="360">
        <f t="shared" si="30"/>
        <v>85183</v>
      </c>
      <c r="AK29" s="356">
        <f t="shared" si="30"/>
        <v>349331</v>
      </c>
      <c r="AL29" s="359">
        <f t="shared" si="30"/>
        <v>12859</v>
      </c>
      <c r="AM29" s="361">
        <f t="shared" si="30"/>
        <v>362190</v>
      </c>
      <c r="AN29" s="358"/>
      <c r="AO29" s="359"/>
      <c r="AP29" s="360"/>
      <c r="AQ29" s="356"/>
      <c r="AR29" s="359"/>
      <c r="AS29" s="361"/>
      <c r="AT29" s="358"/>
      <c r="AU29" s="359"/>
      <c r="AV29" s="360"/>
      <c r="AW29" s="356"/>
      <c r="AX29" s="359"/>
      <c r="AY29" s="361"/>
      <c r="AZ29" s="358"/>
      <c r="BA29" s="359"/>
      <c r="BB29" s="360"/>
      <c r="BC29" s="356"/>
      <c r="BD29" s="359"/>
      <c r="BE29" s="361"/>
      <c r="BF29" s="358"/>
      <c r="BG29" s="359"/>
      <c r="BH29" s="360"/>
      <c r="BI29" s="356"/>
      <c r="BJ29" s="359"/>
      <c r="BK29" s="361"/>
      <c r="BL29" s="358"/>
      <c r="BM29" s="359"/>
      <c r="BN29" s="360"/>
      <c r="BO29" s="356"/>
      <c r="BP29" s="359"/>
      <c r="BQ29" s="361"/>
      <c r="BR29" s="358"/>
      <c r="BS29" s="359"/>
      <c r="BT29" s="360"/>
      <c r="BU29" s="356"/>
      <c r="BV29" s="359"/>
      <c r="BW29" s="361"/>
      <c r="BX29" s="986"/>
    </row>
    <row r="30" spans="1:76" s="423" customFormat="1" ht="34.5" customHeight="1">
      <c r="A30" s="424"/>
      <c r="B30" s="972" t="s">
        <v>475</v>
      </c>
      <c r="C30" s="445" t="s">
        <v>698</v>
      </c>
      <c r="D30" s="365">
        <f>SUM(G30,J30,M30,P30,S30,V30,Y30,AB30,AE30,AH30,AK30,AN30,AQ30,AT30,AW30,AZ30,BC30,BF30,BI30,BL30,BO30,BR30,BU30)</f>
        <v>246900</v>
      </c>
      <c r="E30" s="366">
        <f>SUM(H30,K30,N30,Q30,T30,W30,Z30,AC30,AF30,AI30,AL30,AO30,AR30,AU30,AX30,BA30,BD30,BG30,BJ30,BM30,BP30,BS30,BV30)</f>
        <v>26616</v>
      </c>
      <c r="F30" s="367">
        <f>SUM(D30:E30)</f>
        <v>273516</v>
      </c>
      <c r="G30" s="446">
        <v>164600</v>
      </c>
      <c r="H30" s="426">
        <v>22180</v>
      </c>
      <c r="I30" s="447">
        <f>SUM(G30:H30)</f>
        <v>186780</v>
      </c>
      <c r="J30" s="448">
        <v>82300</v>
      </c>
      <c r="K30" s="426">
        <v>4436</v>
      </c>
      <c r="L30" s="449">
        <f>SUM(J30:K30)</f>
        <v>86736</v>
      </c>
      <c r="M30" s="450"/>
      <c r="N30" s="451"/>
      <c r="O30" s="447">
        <f>SUM(M30:N30)</f>
        <v>0</v>
      </c>
      <c r="P30" s="452"/>
      <c r="Q30" s="453"/>
      <c r="R30" s="454"/>
      <c r="S30" s="455"/>
      <c r="T30" s="453"/>
      <c r="U30" s="445"/>
      <c r="V30" s="452"/>
      <c r="W30" s="453"/>
      <c r="X30" s="454"/>
      <c r="Y30" s="455"/>
      <c r="Z30" s="453"/>
      <c r="AA30" s="445"/>
      <c r="AB30" s="452"/>
      <c r="AC30" s="453"/>
      <c r="AD30" s="454"/>
      <c r="AE30" s="455"/>
      <c r="AF30" s="453"/>
      <c r="AG30" s="445"/>
      <c r="AH30" s="452"/>
      <c r="AI30" s="453"/>
      <c r="AJ30" s="454"/>
      <c r="AK30" s="455"/>
      <c r="AL30" s="453"/>
      <c r="AM30" s="445"/>
      <c r="AN30" s="427"/>
      <c r="AO30" s="456"/>
      <c r="AP30" s="454"/>
      <c r="AQ30" s="425"/>
      <c r="AR30" s="456"/>
      <c r="AS30" s="445"/>
      <c r="AT30" s="427"/>
      <c r="AU30" s="456"/>
      <c r="AV30" s="454"/>
      <c r="AW30" s="425"/>
      <c r="AX30" s="456"/>
      <c r="AY30" s="445"/>
      <c r="AZ30" s="427"/>
      <c r="BA30" s="456"/>
      <c r="BB30" s="454"/>
      <c r="BC30" s="425"/>
      <c r="BD30" s="456"/>
      <c r="BE30" s="445"/>
      <c r="BF30" s="427"/>
      <c r="BG30" s="456"/>
      <c r="BH30" s="454"/>
      <c r="BI30" s="425"/>
      <c r="BJ30" s="456"/>
      <c r="BK30" s="445"/>
      <c r="BL30" s="427"/>
      <c r="BM30" s="456"/>
      <c r="BN30" s="454"/>
      <c r="BO30" s="425"/>
      <c r="BP30" s="456"/>
      <c r="BQ30" s="445"/>
      <c r="BR30" s="427"/>
      <c r="BS30" s="456"/>
      <c r="BT30" s="454"/>
      <c r="BU30" s="425"/>
      <c r="BV30" s="456"/>
      <c r="BW30" s="445"/>
      <c r="BX30" s="987">
        <v>40349</v>
      </c>
    </row>
    <row r="31" spans="1:76" s="423" customFormat="1" ht="34.5" customHeight="1">
      <c r="A31" s="457"/>
      <c r="B31" s="973" t="s">
        <v>476</v>
      </c>
      <c r="C31" s="458" t="s">
        <v>990</v>
      </c>
      <c r="D31" s="459">
        <f>SUM(G31,J31,M31,P31,S31,V31,Y31,AB31,AE31,AH31,AK31,AN31)</f>
        <v>931370</v>
      </c>
      <c r="E31" s="459">
        <f>SUM(H31,K31,N31,Q31,T31,W31,Z31,AC31,AF31,AI31,AL31,AO31)</f>
        <v>282387</v>
      </c>
      <c r="F31" s="367">
        <f>SUM(D31:E31)</f>
        <v>1213757</v>
      </c>
      <c r="G31" s="460">
        <v>48151</v>
      </c>
      <c r="H31" s="461">
        <v>37031</v>
      </c>
      <c r="I31" s="447">
        <f>SUM(G31:H31)</f>
        <v>85182</v>
      </c>
      <c r="J31" s="462">
        <v>50151</v>
      </c>
      <c r="K31" s="461">
        <v>35031</v>
      </c>
      <c r="L31" s="449">
        <f>SUM(J31:K31)</f>
        <v>85182</v>
      </c>
      <c r="M31" s="463">
        <v>52233</v>
      </c>
      <c r="N31" s="464">
        <v>32949</v>
      </c>
      <c r="O31" s="447">
        <f>SUM(M31:N31)</f>
        <v>85182</v>
      </c>
      <c r="P31" s="559">
        <v>54314</v>
      </c>
      <c r="Q31" s="464">
        <v>30868</v>
      </c>
      <c r="R31" s="447">
        <f>SUM(P31:Q31)</f>
        <v>85182</v>
      </c>
      <c r="S31" s="463">
        <v>56658</v>
      </c>
      <c r="T31" s="464">
        <v>28525</v>
      </c>
      <c r="U31" s="447">
        <f>SUM(S31:T31)</f>
        <v>85183</v>
      </c>
      <c r="V31" s="559">
        <v>59010</v>
      </c>
      <c r="W31" s="464">
        <v>26163</v>
      </c>
      <c r="X31" s="447">
        <f>SUM(V31:W31)</f>
        <v>85173</v>
      </c>
      <c r="Y31" s="463">
        <v>61461</v>
      </c>
      <c r="Z31" s="464">
        <v>23965</v>
      </c>
      <c r="AA31" s="447">
        <f>SUM(Y31:Z31)</f>
        <v>85426</v>
      </c>
      <c r="AB31" s="559">
        <v>63952</v>
      </c>
      <c r="AC31" s="464">
        <v>21230</v>
      </c>
      <c r="AD31" s="447">
        <f>SUM(AB31:AC31)</f>
        <v>85182</v>
      </c>
      <c r="AE31" s="463">
        <v>66670</v>
      </c>
      <c r="AF31" s="464">
        <v>18022</v>
      </c>
      <c r="AG31" s="447">
        <f>SUM(AE31:AF31)</f>
        <v>84692</v>
      </c>
      <c r="AH31" s="559">
        <v>69439</v>
      </c>
      <c r="AI31" s="464">
        <v>15744</v>
      </c>
      <c r="AJ31" s="447">
        <f>SUM(AH31:AI31)</f>
        <v>85183</v>
      </c>
      <c r="AK31" s="463">
        <v>349331</v>
      </c>
      <c r="AL31" s="464">
        <v>12859</v>
      </c>
      <c r="AM31" s="447">
        <f>SUM(AK31:AL31)</f>
        <v>362190</v>
      </c>
      <c r="AN31" s="462"/>
      <c r="AO31" s="461"/>
      <c r="AP31" s="447">
        <f>SUM(AN31:AO31)</f>
        <v>0</v>
      </c>
      <c r="AQ31" s="469"/>
      <c r="AR31" s="468"/>
      <c r="AS31" s="466"/>
      <c r="AT31" s="467"/>
      <c r="AU31" s="468"/>
      <c r="AV31" s="465"/>
      <c r="AW31" s="469"/>
      <c r="AX31" s="468"/>
      <c r="AY31" s="466"/>
      <c r="AZ31" s="467"/>
      <c r="BA31" s="468"/>
      <c r="BB31" s="465"/>
      <c r="BC31" s="469"/>
      <c r="BD31" s="468"/>
      <c r="BE31" s="466"/>
      <c r="BF31" s="467"/>
      <c r="BG31" s="468"/>
      <c r="BH31" s="465"/>
      <c r="BI31" s="469"/>
      <c r="BJ31" s="468"/>
      <c r="BK31" s="466"/>
      <c r="BL31" s="467"/>
      <c r="BM31" s="468"/>
      <c r="BN31" s="465"/>
      <c r="BO31" s="469"/>
      <c r="BP31" s="468"/>
      <c r="BQ31" s="466"/>
      <c r="BR31" s="467"/>
      <c r="BS31" s="468"/>
      <c r="BT31" s="465"/>
      <c r="BU31" s="469"/>
      <c r="BV31" s="468"/>
      <c r="BW31" s="466"/>
      <c r="BX31" s="988">
        <v>43800</v>
      </c>
    </row>
    <row r="32" spans="1:76" s="423" customFormat="1" ht="34.5" customHeight="1">
      <c r="A32" s="403"/>
      <c r="B32" s="398" t="s">
        <v>477</v>
      </c>
      <c r="C32" s="470" t="s">
        <v>698</v>
      </c>
      <c r="D32" s="400">
        <f>SUM(G32,J32,M32,P32,S32,V32,Y32,AB32,AE32,AH32,AK32,AN32,AQ32,AT32,AW32,AZ32,BC32,BF32,BI32,BL32,BO32,BR32,BU32)</f>
        <v>10400</v>
      </c>
      <c r="E32" s="401">
        <f>SUM(H32,K32,N32,Q32,T32,W32,Z32,AC32,AF32,AI32,AL32,AO32,AR32,AU32,AX32,BA32,BD32,BG32,BJ32,BM32,BP32,BS32,BV32)</f>
        <v>1293</v>
      </c>
      <c r="F32" s="402">
        <f>SUM(D32:E32)</f>
        <v>11693</v>
      </c>
      <c r="G32" s="471">
        <v>5200</v>
      </c>
      <c r="H32" s="439">
        <v>970</v>
      </c>
      <c r="I32" s="472">
        <f>SUM(G32:H32)</f>
        <v>6170</v>
      </c>
      <c r="J32" s="473">
        <v>5200</v>
      </c>
      <c r="K32" s="439">
        <v>323</v>
      </c>
      <c r="L32" s="474">
        <f>SUM(J32:K32)</f>
        <v>5523</v>
      </c>
      <c r="M32" s="475"/>
      <c r="N32" s="476"/>
      <c r="O32" s="472">
        <f>SUM(M32:N32)</f>
        <v>0</v>
      </c>
      <c r="P32" s="477"/>
      <c r="Q32" s="476"/>
      <c r="R32" s="474">
        <f>SUM(P32:Q32)</f>
        <v>0</v>
      </c>
      <c r="S32" s="475"/>
      <c r="T32" s="476"/>
      <c r="U32" s="472">
        <f>SUM(S32:T32)</f>
        <v>0</v>
      </c>
      <c r="V32" s="477"/>
      <c r="W32" s="476"/>
      <c r="X32" s="474">
        <f>SUM(V32:W32)</f>
        <v>0</v>
      </c>
      <c r="Y32" s="475"/>
      <c r="Z32" s="476"/>
      <c r="AA32" s="472">
        <f>SUM(Y32:Z32)</f>
        <v>0</v>
      </c>
      <c r="AB32" s="477"/>
      <c r="AC32" s="476"/>
      <c r="AD32" s="474">
        <f>SUM(AB32:AC32)</f>
        <v>0</v>
      </c>
      <c r="AE32" s="475"/>
      <c r="AF32" s="476"/>
      <c r="AG32" s="472">
        <f>SUM(AE32:AF32)</f>
        <v>0</v>
      </c>
      <c r="AH32" s="477"/>
      <c r="AI32" s="476"/>
      <c r="AJ32" s="474">
        <f>SUM(AH32:AI32)</f>
        <v>0</v>
      </c>
      <c r="AK32" s="475"/>
      <c r="AL32" s="476"/>
      <c r="AM32" s="472">
        <f>SUM(AK32:AL32)</f>
        <v>0</v>
      </c>
      <c r="AN32" s="478"/>
      <c r="AO32" s="479"/>
      <c r="AP32" s="474"/>
      <c r="AQ32" s="480"/>
      <c r="AR32" s="479"/>
      <c r="AS32" s="472"/>
      <c r="AT32" s="478"/>
      <c r="AU32" s="479"/>
      <c r="AV32" s="474"/>
      <c r="AW32" s="480"/>
      <c r="AX32" s="479"/>
      <c r="AY32" s="472"/>
      <c r="AZ32" s="478"/>
      <c r="BA32" s="479"/>
      <c r="BB32" s="474"/>
      <c r="BC32" s="480"/>
      <c r="BD32" s="479"/>
      <c r="BE32" s="472"/>
      <c r="BF32" s="478"/>
      <c r="BG32" s="479"/>
      <c r="BH32" s="474"/>
      <c r="BI32" s="480"/>
      <c r="BJ32" s="479"/>
      <c r="BK32" s="472"/>
      <c r="BL32" s="478"/>
      <c r="BM32" s="479"/>
      <c r="BN32" s="474"/>
      <c r="BO32" s="480"/>
      <c r="BP32" s="479"/>
      <c r="BQ32" s="472"/>
      <c r="BR32" s="478"/>
      <c r="BS32" s="479"/>
      <c r="BT32" s="474"/>
      <c r="BU32" s="480"/>
      <c r="BV32" s="479"/>
      <c r="BW32" s="472"/>
      <c r="BX32" s="980">
        <v>40298</v>
      </c>
    </row>
    <row r="33" spans="1:76" ht="34.5" customHeight="1">
      <c r="A33" s="1917" t="s">
        <v>991</v>
      </c>
      <c r="B33" s="1918"/>
      <c r="C33" s="1919"/>
      <c r="D33" s="358">
        <f>SUM(D29,D28)</f>
        <v>16322719</v>
      </c>
      <c r="E33" s="359">
        <f>SUM(E28:E29)</f>
        <v>6225424</v>
      </c>
      <c r="F33" s="422">
        <f>SUM(D33:E33)</f>
        <v>22548143</v>
      </c>
      <c r="G33" s="356">
        <f aca="true" t="shared" si="31" ref="G33:AL33">SUM(G28:G29)</f>
        <v>669199</v>
      </c>
      <c r="H33" s="359">
        <f t="shared" si="31"/>
        <v>559675</v>
      </c>
      <c r="I33" s="361">
        <f t="shared" si="31"/>
        <v>1228874</v>
      </c>
      <c r="J33" s="358">
        <f t="shared" si="31"/>
        <v>591880</v>
      </c>
      <c r="K33" s="359">
        <f t="shared" si="31"/>
        <v>524510</v>
      </c>
      <c r="L33" s="360">
        <f t="shared" si="31"/>
        <v>1116390</v>
      </c>
      <c r="M33" s="356">
        <f t="shared" si="31"/>
        <v>596593</v>
      </c>
      <c r="N33" s="359">
        <f t="shared" si="31"/>
        <v>500240</v>
      </c>
      <c r="O33" s="361">
        <f t="shared" si="31"/>
        <v>1096833</v>
      </c>
      <c r="P33" s="358">
        <f t="shared" si="31"/>
        <v>651947</v>
      </c>
      <c r="Q33" s="359">
        <f t="shared" si="31"/>
        <v>478119</v>
      </c>
      <c r="R33" s="360">
        <f t="shared" si="31"/>
        <v>1130066</v>
      </c>
      <c r="S33" s="356">
        <f t="shared" si="31"/>
        <v>670377</v>
      </c>
      <c r="T33" s="359">
        <f t="shared" si="31"/>
        <v>454375</v>
      </c>
      <c r="U33" s="361">
        <f t="shared" si="31"/>
        <v>1124752</v>
      </c>
      <c r="V33" s="358">
        <f t="shared" si="31"/>
        <v>697192</v>
      </c>
      <c r="W33" s="359">
        <f t="shared" si="31"/>
        <v>430137</v>
      </c>
      <c r="X33" s="360">
        <f t="shared" si="31"/>
        <v>1127329</v>
      </c>
      <c r="Y33" s="356">
        <f t="shared" si="31"/>
        <v>716381</v>
      </c>
      <c r="Z33" s="359">
        <f t="shared" si="31"/>
        <v>405190</v>
      </c>
      <c r="AA33" s="361">
        <f t="shared" si="31"/>
        <v>1121571</v>
      </c>
      <c r="AB33" s="358">
        <f t="shared" si="31"/>
        <v>744300</v>
      </c>
      <c r="AC33" s="359">
        <f t="shared" si="31"/>
        <v>379339</v>
      </c>
      <c r="AD33" s="360">
        <f t="shared" si="31"/>
        <v>1123639</v>
      </c>
      <c r="AE33" s="356">
        <f t="shared" si="31"/>
        <v>740049</v>
      </c>
      <c r="AF33" s="359">
        <f t="shared" si="31"/>
        <v>352613</v>
      </c>
      <c r="AG33" s="361">
        <f t="shared" si="31"/>
        <v>1092662</v>
      </c>
      <c r="AH33" s="358">
        <f t="shared" si="31"/>
        <v>1215049</v>
      </c>
      <c r="AI33" s="359">
        <f t="shared" si="31"/>
        <v>323976</v>
      </c>
      <c r="AJ33" s="360">
        <f t="shared" si="31"/>
        <v>1539025</v>
      </c>
      <c r="AK33" s="356">
        <f t="shared" si="31"/>
        <v>910843</v>
      </c>
      <c r="AL33" s="359">
        <f t="shared" si="31"/>
        <v>284948</v>
      </c>
      <c r="AM33" s="361">
        <f aca="true" t="shared" si="32" ref="AM33:BW33">SUM(AM28:AM29)</f>
        <v>1195791</v>
      </c>
      <c r="AN33" s="358">
        <f t="shared" si="32"/>
        <v>586918</v>
      </c>
      <c r="AO33" s="359">
        <f t="shared" si="32"/>
        <v>254150</v>
      </c>
      <c r="AP33" s="360">
        <f t="shared" si="32"/>
        <v>841068</v>
      </c>
      <c r="AQ33" s="356">
        <f t="shared" si="32"/>
        <v>919448</v>
      </c>
      <c r="AR33" s="359">
        <f t="shared" si="32"/>
        <v>234162</v>
      </c>
      <c r="AS33" s="361">
        <f t="shared" si="32"/>
        <v>1153610</v>
      </c>
      <c r="AT33" s="358">
        <f t="shared" si="32"/>
        <v>644470</v>
      </c>
      <c r="AU33" s="359">
        <f t="shared" si="32"/>
        <v>205722</v>
      </c>
      <c r="AV33" s="360">
        <f t="shared" si="32"/>
        <v>850192</v>
      </c>
      <c r="AW33" s="356">
        <f t="shared" si="32"/>
        <v>673786</v>
      </c>
      <c r="AX33" s="359">
        <f t="shared" si="32"/>
        <v>184970</v>
      </c>
      <c r="AY33" s="361">
        <f t="shared" si="32"/>
        <v>858756</v>
      </c>
      <c r="AZ33" s="358">
        <f t="shared" si="32"/>
        <v>690675</v>
      </c>
      <c r="BA33" s="359">
        <f t="shared" si="32"/>
        <v>163346</v>
      </c>
      <c r="BB33" s="360">
        <f t="shared" si="32"/>
        <v>854021</v>
      </c>
      <c r="BC33" s="356">
        <f t="shared" si="32"/>
        <v>707564</v>
      </c>
      <c r="BD33" s="359">
        <f t="shared" si="32"/>
        <v>141183</v>
      </c>
      <c r="BE33" s="361">
        <f t="shared" si="32"/>
        <v>848747</v>
      </c>
      <c r="BF33" s="358">
        <f t="shared" si="32"/>
        <v>729787</v>
      </c>
      <c r="BG33" s="359">
        <f t="shared" si="32"/>
        <v>118439</v>
      </c>
      <c r="BH33" s="360">
        <f t="shared" si="32"/>
        <v>848226</v>
      </c>
      <c r="BI33" s="356">
        <f t="shared" si="32"/>
        <v>758232</v>
      </c>
      <c r="BJ33" s="359">
        <f t="shared" si="32"/>
        <v>94937</v>
      </c>
      <c r="BK33" s="361">
        <f t="shared" si="32"/>
        <v>853169</v>
      </c>
      <c r="BL33" s="358">
        <f t="shared" si="32"/>
        <v>786677</v>
      </c>
      <c r="BM33" s="359">
        <f t="shared" si="32"/>
        <v>70528</v>
      </c>
      <c r="BN33" s="360">
        <f t="shared" si="32"/>
        <v>857205</v>
      </c>
      <c r="BO33" s="356">
        <f t="shared" si="32"/>
        <v>803565</v>
      </c>
      <c r="BP33" s="359">
        <f t="shared" si="32"/>
        <v>45303</v>
      </c>
      <c r="BQ33" s="361">
        <f t="shared" si="32"/>
        <v>848868</v>
      </c>
      <c r="BR33" s="358">
        <f t="shared" si="32"/>
        <v>817787</v>
      </c>
      <c r="BS33" s="359">
        <f t="shared" si="32"/>
        <v>19562</v>
      </c>
      <c r="BT33" s="360">
        <f t="shared" si="32"/>
        <v>837349</v>
      </c>
      <c r="BU33" s="356">
        <f t="shared" si="32"/>
        <v>0</v>
      </c>
      <c r="BV33" s="359">
        <f t="shared" si="32"/>
        <v>0</v>
      </c>
      <c r="BW33" s="361">
        <f t="shared" si="32"/>
        <v>0</v>
      </c>
      <c r="BX33" s="986"/>
    </row>
    <row r="34" ht="15.75">
      <c r="F34" s="481"/>
    </row>
    <row r="35" spans="6:20" ht="15.75">
      <c r="F35" s="481"/>
      <c r="Q35" s="482"/>
      <c r="S35" s="482"/>
      <c r="T35" s="482"/>
    </row>
    <row r="36" spans="6:20" ht="15.75">
      <c r="F36" s="481"/>
      <c r="Q36" s="482"/>
      <c r="S36" s="482"/>
      <c r="T36" s="482"/>
    </row>
    <row r="37" spans="6:20" ht="15.75">
      <c r="F37" s="481"/>
      <c r="S37" s="482"/>
      <c r="T37" s="482"/>
    </row>
    <row r="38" spans="6:20" ht="15.75">
      <c r="F38" s="481"/>
      <c r="S38" s="482"/>
      <c r="T38" s="482"/>
    </row>
    <row r="39" spans="6:20" ht="15.75">
      <c r="F39" s="481"/>
      <c r="S39" s="482"/>
      <c r="T39" s="482"/>
    </row>
    <row r="40" spans="19:20" ht="15.75">
      <c r="S40" s="482"/>
      <c r="T40" s="482"/>
    </row>
    <row r="41" spans="19:20" ht="15.75">
      <c r="S41" s="482"/>
      <c r="T41" s="482"/>
    </row>
    <row r="42" spans="19:20" ht="15.75">
      <c r="S42" s="482"/>
      <c r="T42" s="482"/>
    </row>
  </sheetData>
  <sheetProtection/>
  <mergeCells count="41">
    <mergeCell ref="A6:C6"/>
    <mergeCell ref="D6:F6"/>
    <mergeCell ref="G6:I6"/>
    <mergeCell ref="AE6:AG6"/>
    <mergeCell ref="AB6:AD6"/>
    <mergeCell ref="Y6:AA6"/>
    <mergeCell ref="AK1:AM1"/>
    <mergeCell ref="S1:U1"/>
    <mergeCell ref="B29:C29"/>
    <mergeCell ref="BX6:BX7"/>
    <mergeCell ref="A7:B7"/>
    <mergeCell ref="B8:C8"/>
    <mergeCell ref="A28:B28"/>
    <mergeCell ref="BL6:BN6"/>
    <mergeCell ref="BO6:BQ6"/>
    <mergeCell ref="BR6:BT6"/>
    <mergeCell ref="A33:C33"/>
    <mergeCell ref="V2:AM2"/>
    <mergeCell ref="V3:AM3"/>
    <mergeCell ref="J6:L6"/>
    <mergeCell ref="M6:O6"/>
    <mergeCell ref="P6:R6"/>
    <mergeCell ref="AK6:AM6"/>
    <mergeCell ref="S6:U6"/>
    <mergeCell ref="A2:U2"/>
    <mergeCell ref="A3:U3"/>
    <mergeCell ref="AN2:BE2"/>
    <mergeCell ref="AN3:BE3"/>
    <mergeCell ref="AN6:AP6"/>
    <mergeCell ref="V6:X6"/>
    <mergeCell ref="BC6:BE6"/>
    <mergeCell ref="AT6:AV6"/>
    <mergeCell ref="AW6:AY6"/>
    <mergeCell ref="AZ6:BB6"/>
    <mergeCell ref="AH6:AJ6"/>
    <mergeCell ref="AQ6:AS6"/>
    <mergeCell ref="BF2:BW2"/>
    <mergeCell ref="BF3:BW3"/>
    <mergeCell ref="BU6:BW6"/>
    <mergeCell ref="BF6:BH6"/>
    <mergeCell ref="BI6:BK6"/>
  </mergeCells>
  <printOptions horizontalCentered="1"/>
  <pageMargins left="0.1968503937007874" right="0.45" top="0.63" bottom="0.1968503937007874" header="0.11811023622047245" footer="0.45"/>
  <pageSetup horizontalDpi="300" verticalDpi="300" orientation="landscape" paperSize="9" scale="57" r:id="rId1"/>
  <colBreaks count="3" manualBreakCount="3">
    <brk id="21" max="34" man="1"/>
    <brk id="39" max="34" man="1"/>
    <brk id="57" max="34" man="1"/>
  </colBreaks>
</worksheet>
</file>

<file path=xl/worksheets/sheet21.xml><?xml version="1.0" encoding="utf-8"?>
<worksheet xmlns="http://schemas.openxmlformats.org/spreadsheetml/2006/main" xmlns:r="http://schemas.openxmlformats.org/officeDocument/2006/relationships">
  <sheetPr>
    <tabColor indexed="43"/>
  </sheetPr>
  <dimension ref="A1:M77"/>
  <sheetViews>
    <sheetView workbookViewId="0" topLeftCell="A1">
      <selection activeCell="A30" sqref="A30:IV30"/>
    </sheetView>
  </sheetViews>
  <sheetFormatPr defaultColWidth="9.140625" defaultRowHeight="15" customHeight="1"/>
  <cols>
    <col min="1" max="1" width="50.421875" style="787" customWidth="1"/>
    <col min="2" max="2" width="11.7109375" style="945" customWidth="1"/>
    <col min="3" max="3" width="12.00390625" style="945" customWidth="1"/>
    <col min="4" max="9" width="14.140625" style="945" customWidth="1"/>
    <col min="10" max="13" width="13.140625" style="945" customWidth="1"/>
    <col min="14" max="16384" width="10.28125" style="786" customWidth="1"/>
  </cols>
  <sheetData>
    <row r="1" spans="1:13" ht="15" customHeight="1">
      <c r="A1" s="788"/>
      <c r="B1" s="943"/>
      <c r="C1" s="943"/>
      <c r="D1" s="943"/>
      <c r="E1" s="943"/>
      <c r="F1" s="943"/>
      <c r="G1" s="943"/>
      <c r="H1" s="943"/>
      <c r="I1" s="943"/>
      <c r="J1" s="943"/>
      <c r="K1" s="943"/>
      <c r="L1" s="1933" t="s">
        <v>1660</v>
      </c>
      <c r="M1" s="1933"/>
    </row>
    <row r="2" spans="1:13" ht="15" customHeight="1">
      <c r="A2" s="1936" t="s">
        <v>4</v>
      </c>
      <c r="B2" s="1936"/>
      <c r="C2" s="1936"/>
      <c r="D2" s="1936"/>
      <c r="E2" s="1936"/>
      <c r="F2" s="1936"/>
      <c r="G2" s="1936"/>
      <c r="H2" s="1936"/>
      <c r="I2" s="1936"/>
      <c r="J2" s="1936"/>
      <c r="K2" s="1936"/>
      <c r="L2" s="1936"/>
      <c r="M2" s="1936"/>
    </row>
    <row r="3" spans="1:13" ht="19.5" customHeight="1">
      <c r="A3" s="1937" t="s">
        <v>647</v>
      </c>
      <c r="B3" s="1937"/>
      <c r="C3" s="1937"/>
      <c r="D3" s="1937"/>
      <c r="E3" s="1937"/>
      <c r="F3" s="1937"/>
      <c r="G3" s="1937"/>
      <c r="H3" s="1937"/>
      <c r="I3" s="1937"/>
      <c r="J3" s="1937"/>
      <c r="K3" s="1937"/>
      <c r="L3" s="1937"/>
      <c r="M3" s="1937"/>
    </row>
    <row r="4" spans="7:13" ht="15" customHeight="1">
      <c r="G4" s="948"/>
      <c r="I4" s="1278"/>
      <c r="J4" s="1278"/>
      <c r="K4" s="1278"/>
      <c r="L4" s="1941" t="s">
        <v>44</v>
      </c>
      <c r="M4" s="1941"/>
    </row>
    <row r="5" spans="1:13" s="788" customFormat="1" ht="15" customHeight="1">
      <c r="A5" s="1938" t="s">
        <v>1481</v>
      </c>
      <c r="B5" s="1812" t="s">
        <v>34</v>
      </c>
      <c r="C5" s="1819" t="s">
        <v>35</v>
      </c>
      <c r="D5" s="1812" t="s">
        <v>36</v>
      </c>
      <c r="E5" s="1819" t="s">
        <v>37</v>
      </c>
      <c r="F5" s="1812" t="s">
        <v>992</v>
      </c>
      <c r="G5" s="1812" t="s">
        <v>38</v>
      </c>
      <c r="H5" s="1835" t="s">
        <v>993</v>
      </c>
      <c r="I5" s="1835"/>
      <c r="J5" s="1822" t="s">
        <v>38</v>
      </c>
      <c r="K5" s="1823"/>
      <c r="L5" s="1823"/>
      <c r="M5" s="1934"/>
    </row>
    <row r="6" spans="1:13" s="788" customFormat="1" ht="15" customHeight="1">
      <c r="A6" s="1939"/>
      <c r="B6" s="1813"/>
      <c r="C6" s="1820"/>
      <c r="D6" s="1813"/>
      <c r="E6" s="1820"/>
      <c r="F6" s="1813"/>
      <c r="G6" s="1813"/>
      <c r="H6" s="1839" t="s">
        <v>39</v>
      </c>
      <c r="I6" s="1841" t="s">
        <v>40</v>
      </c>
      <c r="J6" s="1824" t="s">
        <v>994</v>
      </c>
      <c r="K6" s="1825"/>
      <c r="L6" s="1824" t="s">
        <v>1345</v>
      </c>
      <c r="M6" s="1935"/>
    </row>
    <row r="7" spans="1:13" s="788" customFormat="1" ht="25.5" customHeight="1">
      <c r="A7" s="1940"/>
      <c r="B7" s="1814"/>
      <c r="C7" s="1821"/>
      <c r="D7" s="1814"/>
      <c r="E7" s="1821"/>
      <c r="F7" s="1814"/>
      <c r="G7" s="1814"/>
      <c r="H7" s="1840"/>
      <c r="I7" s="1842"/>
      <c r="J7" s="949" t="s">
        <v>39</v>
      </c>
      <c r="K7" s="950" t="s">
        <v>40</v>
      </c>
      <c r="L7" s="949" t="s">
        <v>39</v>
      </c>
      <c r="M7" s="1279" t="s">
        <v>40</v>
      </c>
    </row>
    <row r="8" spans="1:13" ht="15.75">
      <c r="A8" s="1261" t="str">
        <f>'3.1. terv alapegys'!B182</f>
        <v>Regionális hulladéklerakó megvalósítása  ISPA</v>
      </c>
      <c r="B8" s="1280" t="s">
        <v>233</v>
      </c>
      <c r="C8" s="1280" t="s">
        <v>686</v>
      </c>
      <c r="D8" s="1281">
        <f aca="true" t="shared" si="0" ref="D8:D14">E8+F8+G8</f>
        <v>4489424</v>
      </c>
      <c r="E8" s="1281">
        <v>3931212</v>
      </c>
      <c r="F8" s="1281">
        <f>'3.1. terv alapegys'!C182</f>
        <v>538212</v>
      </c>
      <c r="G8" s="1281">
        <v>20000</v>
      </c>
      <c r="H8" s="1281">
        <v>451200</v>
      </c>
      <c r="I8" s="1281">
        <f>74352+12660</f>
        <v>87012</v>
      </c>
      <c r="J8" s="1281"/>
      <c r="K8" s="1281">
        <v>20000</v>
      </c>
      <c r="L8" s="1281"/>
      <c r="M8" s="1282"/>
    </row>
    <row r="9" spans="1:13" ht="15.75">
      <c r="A9" s="789" t="str">
        <f>'3.1. terv alapegys'!B183</f>
        <v>Regionális hulladéklerakó megvalósítása KEOP</v>
      </c>
      <c r="B9" s="951" t="s">
        <v>234</v>
      </c>
      <c r="C9" s="951" t="s">
        <v>689</v>
      </c>
      <c r="D9" s="952">
        <f t="shared" si="0"/>
        <v>53400</v>
      </c>
      <c r="E9" s="952">
        <f>SUM('[9]Reg.Hull.gazd. - KEOP'!B19)</f>
        <v>0</v>
      </c>
      <c r="F9" s="952">
        <f>'3.1. terv alapegys'!C183</f>
        <v>53400</v>
      </c>
      <c r="G9" s="952"/>
      <c r="H9" s="952">
        <v>45390</v>
      </c>
      <c r="I9" s="952">
        <v>8010</v>
      </c>
      <c r="J9" s="952"/>
      <c r="K9" s="952"/>
      <c r="L9" s="952"/>
      <c r="M9" s="1283"/>
    </row>
    <row r="10" spans="1:13" ht="15.75">
      <c r="A10" s="789" t="str">
        <f>'3.1. terv alapegys'!B184</f>
        <v>Játszótéri program</v>
      </c>
      <c r="B10" s="951" t="s">
        <v>233</v>
      </c>
      <c r="C10" s="951" t="s">
        <v>686</v>
      </c>
      <c r="D10" s="952">
        <f t="shared" si="0"/>
        <v>413772</v>
      </c>
      <c r="E10" s="952">
        <f>157412+2400+211+67</f>
        <v>160090</v>
      </c>
      <c r="F10" s="952">
        <f>'3.1. terv alapegys'!C184</f>
        <v>134953</v>
      </c>
      <c r="G10" s="952">
        <v>118729</v>
      </c>
      <c r="H10" s="952"/>
      <c r="I10" s="952">
        <v>134953</v>
      </c>
      <c r="J10" s="952"/>
      <c r="K10" s="952">
        <v>118729</v>
      </c>
      <c r="L10" s="952"/>
      <c r="M10" s="1284"/>
    </row>
    <row r="11" spans="1:13" ht="15.75">
      <c r="A11" s="789" t="str">
        <f>'3.1. terv alapegys'!B185</f>
        <v>Tiszaliget infrastrukturális fejlesztése </v>
      </c>
      <c r="B11" s="951" t="s">
        <v>233</v>
      </c>
      <c r="C11" s="951" t="s">
        <v>258</v>
      </c>
      <c r="D11" s="952">
        <f t="shared" si="0"/>
        <v>430099</v>
      </c>
      <c r="E11" s="952">
        <v>327369</v>
      </c>
      <c r="F11" s="952">
        <f>'3.1. terv alapegys'!C185</f>
        <v>102730</v>
      </c>
      <c r="G11" s="1285"/>
      <c r="H11" s="1285"/>
      <c r="I11" s="1285">
        <v>102730</v>
      </c>
      <c r="J11" s="1285"/>
      <c r="K11" s="1285"/>
      <c r="L11" s="952"/>
      <c r="M11" s="1283"/>
    </row>
    <row r="12" spans="1:13" ht="15.75">
      <c r="A12" s="789" t="str">
        <f>'3.1. terv alapegys'!B186</f>
        <v>Ipari Park infrastruktúrális fejlesztése</v>
      </c>
      <c r="B12" s="951" t="s">
        <v>233</v>
      </c>
      <c r="C12" s="951" t="s">
        <v>258</v>
      </c>
      <c r="D12" s="952">
        <f t="shared" si="0"/>
        <v>467036</v>
      </c>
      <c r="E12" s="952">
        <v>293654</v>
      </c>
      <c r="F12" s="952">
        <f>'3.1. terv alapegys'!C186</f>
        <v>173382</v>
      </c>
      <c r="G12" s="1285"/>
      <c r="H12" s="1285"/>
      <c r="I12" s="1285">
        <f>F12</f>
        <v>173382</v>
      </c>
      <c r="J12" s="1285"/>
      <c r="K12" s="1285"/>
      <c r="L12" s="952"/>
      <c r="M12" s="1283"/>
    </row>
    <row r="13" spans="1:13" ht="15.75">
      <c r="A13" s="789" t="str">
        <f>'3.1. terv alapegys'!B187</f>
        <v>Logisztikai központ garanciális javítása</v>
      </c>
      <c r="B13" s="951" t="s">
        <v>233</v>
      </c>
      <c r="C13" s="951" t="s">
        <v>258</v>
      </c>
      <c r="D13" s="952">
        <f t="shared" si="0"/>
        <v>27668</v>
      </c>
      <c r="E13" s="952">
        <v>14843</v>
      </c>
      <c r="F13" s="952">
        <f>'3.1. terv alapegys'!C187</f>
        <v>12825</v>
      </c>
      <c r="G13" s="1285"/>
      <c r="H13" s="1285">
        <v>12825</v>
      </c>
      <c r="I13" s="1285"/>
      <c r="J13" s="1285"/>
      <c r="K13" s="1285"/>
      <c r="L13" s="952"/>
      <c r="M13" s="1283"/>
    </row>
    <row r="14" spans="1:13" ht="15.75">
      <c r="A14" s="789" t="str">
        <f>'3.1. terv alapegys'!B188</f>
        <v>Tiszaligeti termálfürdő</v>
      </c>
      <c r="B14" s="951" t="s">
        <v>233</v>
      </c>
      <c r="C14" s="951" t="s">
        <v>258</v>
      </c>
      <c r="D14" s="952">
        <f t="shared" si="0"/>
        <v>85060</v>
      </c>
      <c r="E14" s="952">
        <v>82060</v>
      </c>
      <c r="F14" s="952">
        <f>'3.1. terv alapegys'!C188</f>
        <v>3000</v>
      </c>
      <c r="G14" s="1285"/>
      <c r="H14" s="1285"/>
      <c r="I14" s="1285">
        <v>3000</v>
      </c>
      <c r="J14" s="1285"/>
      <c r="K14" s="1285"/>
      <c r="L14" s="952"/>
      <c r="M14" s="1283"/>
    </row>
    <row r="15" spans="1:13" ht="15.75">
      <c r="A15" s="789" t="str">
        <f>'3.1. terv alapegys'!B189</f>
        <v>Tűzoltóság szerállományának bővítése</v>
      </c>
      <c r="B15" s="951" t="s">
        <v>258</v>
      </c>
      <c r="C15" s="951" t="s">
        <v>687</v>
      </c>
      <c r="D15" s="952">
        <f>E15+F15+G15</f>
        <v>23871</v>
      </c>
      <c r="E15" s="952"/>
      <c r="F15" s="952">
        <f>'3.1. terv alapegys'!C189</f>
        <v>1280</v>
      </c>
      <c r="G15" s="1285">
        <f>4191+18400</f>
        <v>22591</v>
      </c>
      <c r="H15" s="1285"/>
      <c r="I15" s="1285">
        <v>1280</v>
      </c>
      <c r="J15" s="1285"/>
      <c r="K15" s="952">
        <v>4191</v>
      </c>
      <c r="L15" s="952"/>
      <c r="M15" s="1284">
        <v>18400</v>
      </c>
    </row>
    <row r="16" spans="1:13" ht="15.75">
      <c r="A16" s="789" t="str">
        <f>'3.1. terv alapegys'!B190</f>
        <v>Munkácsy úti óvoda bővítése</v>
      </c>
      <c r="B16" s="951" t="s">
        <v>233</v>
      </c>
      <c r="C16" s="951" t="s">
        <v>258</v>
      </c>
      <c r="D16" s="952">
        <f>E16+F16+G16</f>
        <v>72419</v>
      </c>
      <c r="E16" s="952">
        <v>72135</v>
      </c>
      <c r="F16" s="952">
        <f>'3.1. terv alapegys'!C190</f>
        <v>284</v>
      </c>
      <c r="G16" s="1285"/>
      <c r="H16" s="1285">
        <v>284</v>
      </c>
      <c r="I16" s="1285"/>
      <c r="J16" s="1285"/>
      <c r="K16" s="1285"/>
      <c r="L16" s="952"/>
      <c r="M16" s="1283"/>
    </row>
    <row r="17" spans="1:13" ht="15.75">
      <c r="A17" s="789" t="str">
        <f>'3.1. terv alapegys'!B191</f>
        <v>Új út építési program </v>
      </c>
      <c r="B17" s="951" t="s">
        <v>233</v>
      </c>
      <c r="C17" s="951" t="s">
        <v>258</v>
      </c>
      <c r="D17" s="952">
        <f>E17+F17+G17</f>
        <v>332794</v>
      </c>
      <c r="E17" s="952">
        <v>20439</v>
      </c>
      <c r="F17" s="952">
        <f>'3.1. terv alapegys'!C191</f>
        <v>312355</v>
      </c>
      <c r="G17" s="1285"/>
      <c r="H17" s="1285"/>
      <c r="I17" s="1285">
        <f>150633+161722</f>
        <v>312355</v>
      </c>
      <c r="J17" s="1285"/>
      <c r="K17" s="1285"/>
      <c r="L17" s="952"/>
      <c r="M17" s="1283"/>
    </row>
    <row r="18" spans="1:13" ht="15.75">
      <c r="A18" s="789" t="str">
        <f>'3.1. terv alapegys'!B192</f>
        <v>Járdaépítés, felújítás program</v>
      </c>
      <c r="B18" s="951" t="s">
        <v>233</v>
      </c>
      <c r="C18" s="951" t="s">
        <v>258</v>
      </c>
      <c r="D18" s="952">
        <f>E18+F18+G18</f>
        <v>83395</v>
      </c>
      <c r="E18" s="952">
        <v>16722</v>
      </c>
      <c r="F18" s="952">
        <f>'3.1. terv alapegys'!C192</f>
        <v>66673</v>
      </c>
      <c r="G18" s="1285"/>
      <c r="H18" s="1285"/>
      <c r="I18" s="1285">
        <f>27914+38759</f>
        <v>66673</v>
      </c>
      <c r="J18" s="1285"/>
      <c r="K18" s="1285"/>
      <c r="L18" s="952"/>
      <c r="M18" s="1283"/>
    </row>
    <row r="19" spans="1:13" ht="15.75">
      <c r="A19" s="789" t="str">
        <f>'3.1. terv alapegys'!B193</f>
        <v>Szolnok Tiszaligeti árvízvédelmi töltés fejlesztése</v>
      </c>
      <c r="B19" s="951" t="s">
        <v>258</v>
      </c>
      <c r="C19" s="951" t="s">
        <v>258</v>
      </c>
      <c r="D19" s="952">
        <v>36000</v>
      </c>
      <c r="E19" s="952"/>
      <c r="F19" s="952">
        <f>'3.1. terv alapegys'!C193</f>
        <v>36000</v>
      </c>
      <c r="G19" s="952"/>
      <c r="H19" s="952"/>
      <c r="I19" s="952">
        <v>36000</v>
      </c>
      <c r="J19" s="952"/>
      <c r="K19" s="952"/>
      <c r="L19" s="953"/>
      <c r="M19" s="1284"/>
    </row>
    <row r="20" spans="1:13" ht="31.5">
      <c r="A20" s="789" t="str">
        <f>'3.1. terv alapegys'!B194</f>
        <v>Intézmények informatikai pályázatához kapcsolódó költségei</v>
      </c>
      <c r="B20" s="951" t="s">
        <v>258</v>
      </c>
      <c r="C20" s="951" t="s">
        <v>258</v>
      </c>
      <c r="D20" s="952">
        <v>30000</v>
      </c>
      <c r="E20" s="952"/>
      <c r="F20" s="952">
        <f>'3.1. terv alapegys'!C194</f>
        <v>30000</v>
      </c>
      <c r="G20" s="952"/>
      <c r="H20" s="952"/>
      <c r="I20" s="952">
        <v>30000</v>
      </c>
      <c r="J20" s="952"/>
      <c r="K20" s="952"/>
      <c r="L20" s="953"/>
      <c r="M20" s="1284"/>
    </row>
    <row r="21" spans="1:13" ht="30.75" customHeight="1">
      <c r="A21" s="1262" t="str">
        <f>'3.1. terv alapegys'!B195</f>
        <v>Tiszaligeti sportkomplexum és a Holt-Tisza vízi sportcentrum felújítása, átalakítása, bővítése</v>
      </c>
      <c r="B21" s="1017" t="s">
        <v>258</v>
      </c>
      <c r="C21" s="1017" t="s">
        <v>258</v>
      </c>
      <c r="D21" s="1286">
        <f>SUM(F21)</f>
        <v>85000</v>
      </c>
      <c r="E21" s="1286"/>
      <c r="F21" s="1286">
        <f>'3.1. terv alapegys'!C195</f>
        <v>85000</v>
      </c>
      <c r="G21" s="1286"/>
      <c r="H21" s="1286">
        <v>85000</v>
      </c>
      <c r="I21" s="1286"/>
      <c r="J21" s="1286"/>
      <c r="K21" s="1286"/>
      <c r="L21" s="1019"/>
      <c r="M21" s="1287"/>
    </row>
    <row r="22" spans="1:13" s="829" customFormat="1" ht="24.75" customHeight="1">
      <c r="A22" s="825" t="s">
        <v>238</v>
      </c>
      <c r="B22" s="1288"/>
      <c r="C22" s="1288"/>
      <c r="D22" s="1289">
        <f aca="true" t="shared" si="1" ref="D22:M22">SUM(D8:D21)</f>
        <v>6629938</v>
      </c>
      <c r="E22" s="1289">
        <f t="shared" si="1"/>
        <v>4918524</v>
      </c>
      <c r="F22" s="1289">
        <f t="shared" si="1"/>
        <v>1550094</v>
      </c>
      <c r="G22" s="1289">
        <f t="shared" si="1"/>
        <v>161320</v>
      </c>
      <c r="H22" s="1289">
        <f t="shared" si="1"/>
        <v>594699</v>
      </c>
      <c r="I22" s="1289">
        <f t="shared" si="1"/>
        <v>955395</v>
      </c>
      <c r="J22" s="1289">
        <f t="shared" si="1"/>
        <v>0</v>
      </c>
      <c r="K22" s="1289">
        <f t="shared" si="1"/>
        <v>142920</v>
      </c>
      <c r="L22" s="1289">
        <f t="shared" si="1"/>
        <v>0</v>
      </c>
      <c r="M22" s="1290">
        <f t="shared" si="1"/>
        <v>18400</v>
      </c>
    </row>
    <row r="23" spans="1:13" ht="15.75">
      <c r="A23" s="826" t="str">
        <f>'3.1. terv alapegys'!B196</f>
        <v>Szolnok belvárosának rehabilitációja </v>
      </c>
      <c r="B23" s="1291" t="s">
        <v>217</v>
      </c>
      <c r="C23" s="1291" t="s">
        <v>258</v>
      </c>
      <c r="D23" s="1292">
        <f>E23+F23+G23</f>
        <v>1806690</v>
      </c>
      <c r="E23" s="1292">
        <v>1806264</v>
      </c>
      <c r="F23" s="1292">
        <f>'3.1. terv alapegys'!C196</f>
        <v>426</v>
      </c>
      <c r="G23" s="1292"/>
      <c r="H23" s="1292"/>
      <c r="I23" s="1292">
        <f>F23</f>
        <v>426</v>
      </c>
      <c r="J23" s="1292"/>
      <c r="K23" s="1292"/>
      <c r="L23" s="1292"/>
      <c r="M23" s="1293"/>
    </row>
    <row r="24" spans="1:13" ht="31.5">
      <c r="A24" s="790" t="str">
        <f>'3.1. terv alapegys'!B197</f>
        <v>Szabadidősport céljára alkalmas városi sportpályák felújítása</v>
      </c>
      <c r="B24" s="951" t="s">
        <v>217</v>
      </c>
      <c r="C24" s="951" t="s">
        <v>686</v>
      </c>
      <c r="D24" s="952">
        <f>SUM(E24:G24)</f>
        <v>46595</v>
      </c>
      <c r="E24" s="952">
        <v>27924</v>
      </c>
      <c r="F24" s="1285">
        <f>'3.1. terv alapegys'!C197</f>
        <v>15767</v>
      </c>
      <c r="G24" s="1285">
        <v>2904</v>
      </c>
      <c r="H24" s="1285"/>
      <c r="I24" s="1285">
        <v>15767</v>
      </c>
      <c r="J24" s="1285"/>
      <c r="K24" s="1285">
        <v>2904</v>
      </c>
      <c r="L24" s="952"/>
      <c r="M24" s="1283"/>
    </row>
    <row r="25" spans="1:13" ht="15.75">
      <c r="A25" s="790" t="str">
        <f>'3.1. terv alapegys'!B198</f>
        <v>Xavéri Szent Ferenc műemlék kápolna felújítás</v>
      </c>
      <c r="B25" s="951" t="s">
        <v>233</v>
      </c>
      <c r="C25" s="951" t="s">
        <v>258</v>
      </c>
      <c r="D25" s="952">
        <f>E25+F25+G25</f>
        <v>4286</v>
      </c>
      <c r="E25" s="952"/>
      <c r="F25" s="1285">
        <f>'3.1. terv alapegys'!C198</f>
        <v>4286</v>
      </c>
      <c r="G25" s="1285"/>
      <c r="H25" s="1285">
        <v>3000</v>
      </c>
      <c r="I25" s="1285">
        <v>1286</v>
      </c>
      <c r="J25" s="1285"/>
      <c r="K25" s="1285"/>
      <c r="L25" s="952"/>
      <c r="M25" s="1283"/>
    </row>
    <row r="26" spans="1:13" ht="31.5">
      <c r="A26" s="790" t="str">
        <f>'3.1. terv alapegys'!B199</f>
        <v>Szolnoki Műszaki SzKI rekonstrukciójának áthúzódó kifizetései</v>
      </c>
      <c r="B26" s="951" t="s">
        <v>217</v>
      </c>
      <c r="C26" s="951" t="s">
        <v>258</v>
      </c>
      <c r="D26" s="952">
        <f>E26+F26+G26</f>
        <v>853358</v>
      </c>
      <c r="E26" s="952">
        <v>852831</v>
      </c>
      <c r="F26" s="1285">
        <f>'3.1. terv alapegys'!C199</f>
        <v>527</v>
      </c>
      <c r="G26" s="1285"/>
      <c r="H26" s="1285"/>
      <c r="I26" s="1285">
        <v>527</v>
      </c>
      <c r="J26" s="1285"/>
      <c r="K26" s="1285"/>
      <c r="L26" s="952"/>
      <c r="M26" s="1283"/>
    </row>
    <row r="27" spans="1:13" ht="15.75">
      <c r="A27" s="790" t="str">
        <f>'3.1. terv alapegys'!B200</f>
        <v>Buszöblök, buszmegállók felújítása</v>
      </c>
      <c r="B27" s="951" t="s">
        <v>258</v>
      </c>
      <c r="C27" s="951" t="s">
        <v>258</v>
      </c>
      <c r="D27" s="952">
        <f>E27+F27+G27</f>
        <v>66656</v>
      </c>
      <c r="E27" s="952"/>
      <c r="F27" s="1285">
        <f>'3.1. terv alapegys'!C200</f>
        <v>66656</v>
      </c>
      <c r="G27" s="1285"/>
      <c r="H27" s="1285">
        <v>66656</v>
      </c>
      <c r="I27" s="1285"/>
      <c r="J27" s="1285"/>
      <c r="K27" s="1285"/>
      <c r="L27" s="952"/>
      <c r="M27" s="1283"/>
    </row>
    <row r="28" spans="1:13" ht="15.75">
      <c r="A28" s="790" t="str">
        <f>'3.1. terv alapegys'!B201</f>
        <v>Meglévő utak felújítása program</v>
      </c>
      <c r="B28" s="951" t="s">
        <v>233</v>
      </c>
      <c r="C28" s="951" t="s">
        <v>236</v>
      </c>
      <c r="D28" s="952">
        <f>E28+F28+G28</f>
        <v>799735</v>
      </c>
      <c r="E28" s="952">
        <f>86321+61101</f>
        <v>147422</v>
      </c>
      <c r="F28" s="1285">
        <f>'3.1. terv alapegys'!C201</f>
        <v>652313</v>
      </c>
      <c r="G28" s="1285"/>
      <c r="H28" s="1285">
        <v>120414</v>
      </c>
      <c r="I28" s="1285">
        <f>F28-H28</f>
        <v>531899</v>
      </c>
      <c r="J28" s="1285"/>
      <c r="K28" s="1285"/>
      <c r="L28" s="952"/>
      <c r="M28" s="1283"/>
    </row>
    <row r="29" spans="1:13" ht="15.75">
      <c r="A29" s="790" t="str">
        <f>'3.1. terv alapegys'!B202</f>
        <v>Polgármesteri Hivatal épületeinek felújítása</v>
      </c>
      <c r="B29" s="951" t="s">
        <v>258</v>
      </c>
      <c r="C29" s="951" t="s">
        <v>258</v>
      </c>
      <c r="D29" s="952">
        <f>SUM(E29:G29)</f>
        <v>284000</v>
      </c>
      <c r="E29" s="952">
        <v>90000</v>
      </c>
      <c r="F29" s="1285">
        <f>'3.1. terv alapegys'!C202</f>
        <v>82000</v>
      </c>
      <c r="G29" s="952">
        <v>112000</v>
      </c>
      <c r="H29" s="952"/>
      <c r="I29" s="952">
        <v>82000</v>
      </c>
      <c r="J29" s="952"/>
      <c r="K29" s="952">
        <v>112000</v>
      </c>
      <c r="L29" s="953"/>
      <c r="M29" s="1284"/>
    </row>
    <row r="30" spans="1:13" ht="15.75">
      <c r="A30" s="790" t="str">
        <f>'3.1. terv alapegys'!B220</f>
        <v>Alfa-Nova Kft. koncessziós beruházás és felújítás</v>
      </c>
      <c r="B30" s="951" t="s">
        <v>258</v>
      </c>
      <c r="C30" s="951" t="s">
        <v>258</v>
      </c>
      <c r="D30" s="952">
        <f>SUM(F30)</f>
        <v>98764</v>
      </c>
      <c r="E30" s="952"/>
      <c r="F30" s="952">
        <f>'3.1. terv alapegys'!C220</f>
        <v>98764</v>
      </c>
      <c r="G30" s="952"/>
      <c r="H30" s="952"/>
      <c r="I30" s="952">
        <f>F30</f>
        <v>98764</v>
      </c>
      <c r="J30" s="952"/>
      <c r="K30" s="952"/>
      <c r="L30" s="953"/>
      <c r="M30" s="1284"/>
    </row>
    <row r="31" spans="1:13" ht="15.75">
      <c r="A31" s="792" t="str">
        <f>'3.1. terv alapegys'!B221</f>
        <v>VCSM ZRt. koncessziós beruházás és felújítás</v>
      </c>
      <c r="B31" s="951" t="s">
        <v>258</v>
      </c>
      <c r="C31" s="951" t="s">
        <v>258</v>
      </c>
      <c r="D31" s="952">
        <f>SUM(F31)</f>
        <v>149257</v>
      </c>
      <c r="E31" s="1294"/>
      <c r="F31" s="1294">
        <f>'3.1. terv alapegys'!C221</f>
        <v>149257</v>
      </c>
      <c r="G31" s="1294"/>
      <c r="H31" s="1294"/>
      <c r="I31" s="952">
        <f>F31</f>
        <v>149257</v>
      </c>
      <c r="J31" s="1294"/>
      <c r="K31" s="1294"/>
      <c r="L31" s="1295"/>
      <c r="M31" s="1296"/>
    </row>
    <row r="32" spans="1:13" s="829" customFormat="1" ht="30" customHeight="1">
      <c r="A32" s="825" t="s">
        <v>237</v>
      </c>
      <c r="B32" s="1288"/>
      <c r="C32" s="1288"/>
      <c r="D32" s="1289">
        <f>SUM(D23:D31)</f>
        <v>4109341</v>
      </c>
      <c r="E32" s="1289">
        <f aca="true" t="shared" si="2" ref="E32:M32">SUM(E23:E31)</f>
        <v>2924441</v>
      </c>
      <c r="F32" s="1289">
        <f t="shared" si="2"/>
        <v>1069996</v>
      </c>
      <c r="G32" s="1289">
        <f t="shared" si="2"/>
        <v>114904</v>
      </c>
      <c r="H32" s="1289">
        <f t="shared" si="2"/>
        <v>190070</v>
      </c>
      <c r="I32" s="1289">
        <f t="shared" si="2"/>
        <v>879926</v>
      </c>
      <c r="J32" s="1289">
        <f t="shared" si="2"/>
        <v>0</v>
      </c>
      <c r="K32" s="1289">
        <f t="shared" si="2"/>
        <v>114904</v>
      </c>
      <c r="L32" s="1289">
        <f t="shared" si="2"/>
        <v>0</v>
      </c>
      <c r="M32" s="1290">
        <f t="shared" si="2"/>
        <v>0</v>
      </c>
    </row>
    <row r="33" spans="1:13" ht="31.5">
      <c r="A33" s="824" t="str">
        <f>'3.1. terv alapegys'!B203</f>
        <v>Iparosított technológiával épült lakóépületek korszerűsítése </v>
      </c>
      <c r="B33" s="1291" t="s">
        <v>233</v>
      </c>
      <c r="C33" s="1291" t="s">
        <v>258</v>
      </c>
      <c r="D33" s="1292">
        <f>E33+F33+G33</f>
        <v>135742</v>
      </c>
      <c r="E33" s="1292"/>
      <c r="F33" s="1292">
        <f>'3.1. terv alapegys'!C203</f>
        <v>135742</v>
      </c>
      <c r="G33" s="1292"/>
      <c r="H33" s="1292">
        <v>89588</v>
      </c>
      <c r="I33" s="1292">
        <v>46154</v>
      </c>
      <c r="J33" s="1292"/>
      <c r="K33" s="1292"/>
      <c r="L33" s="1292"/>
      <c r="M33" s="1293"/>
    </row>
    <row r="34" spans="1:13" ht="15.75">
      <c r="A34" s="824" t="str">
        <f>'3.1. terv alapegys'!B222</f>
        <v>Szolnoki Ipari Park Kft. tagi kölcsön</v>
      </c>
      <c r="B34" s="951" t="s">
        <v>258</v>
      </c>
      <c r="C34" s="951" t="s">
        <v>258</v>
      </c>
      <c r="D34" s="952">
        <f>SUM(F34)</f>
        <v>165000</v>
      </c>
      <c r="E34" s="1292"/>
      <c r="F34" s="1292">
        <f>'3.1. terv alapegys'!I222</f>
        <v>165000</v>
      </c>
      <c r="G34" s="1292"/>
      <c r="H34" s="1292"/>
      <c r="I34" s="1292">
        <f>'3.1. terv alapegys'!L222</f>
        <v>165000</v>
      </c>
      <c r="J34" s="1292"/>
      <c r="K34" s="1292"/>
      <c r="L34" s="1292"/>
      <c r="M34" s="1293"/>
    </row>
    <row r="35" spans="1:13" ht="31.5">
      <c r="A35" s="1121" t="str">
        <f>'3.1. terv alapegys'!B204</f>
        <v>JNSz Szakképzés - Szervezési Társulás Szakképzés Fejlesztés</v>
      </c>
      <c r="B35" s="951" t="s">
        <v>258</v>
      </c>
      <c r="C35" s="951" t="s">
        <v>258</v>
      </c>
      <c r="D35" s="952">
        <v>65650</v>
      </c>
      <c r="E35" s="952"/>
      <c r="F35" s="952">
        <f>'3.1. terv alapegys'!C204</f>
        <v>65650</v>
      </c>
      <c r="G35" s="952"/>
      <c r="H35" s="952"/>
      <c r="I35" s="952">
        <v>65650</v>
      </c>
      <c r="J35" s="1285"/>
      <c r="K35" s="1285"/>
      <c r="L35" s="952"/>
      <c r="M35" s="1283"/>
    </row>
    <row r="36" spans="1:13" ht="22.5" customHeight="1">
      <c r="A36" s="827" t="str">
        <f>'3.1. terv alapegys'!B108</f>
        <v>Épített Környezet Helyi Védelme</v>
      </c>
      <c r="B36" s="951" t="s">
        <v>258</v>
      </c>
      <c r="C36" s="951" t="s">
        <v>258</v>
      </c>
      <c r="D36" s="952">
        <f>SUM(F36)</f>
        <v>12000</v>
      </c>
      <c r="E36" s="952"/>
      <c r="F36" s="952">
        <f>'3.1. terv alapegys'!C108</f>
        <v>12000</v>
      </c>
      <c r="G36" s="952"/>
      <c r="H36" s="952"/>
      <c r="I36" s="952">
        <f>F36</f>
        <v>12000</v>
      </c>
      <c r="J36" s="1285"/>
      <c r="K36" s="1285"/>
      <c r="L36" s="952"/>
      <c r="M36" s="1283"/>
    </row>
    <row r="37" spans="1:13" ht="18.75" customHeight="1">
      <c r="A37" s="791" t="str">
        <f>'3.1. terv alapegys'!B167</f>
        <v>Első lakáshoz jutó fiatalok támogatása</v>
      </c>
      <c r="B37" s="951" t="s">
        <v>258</v>
      </c>
      <c r="C37" s="951" t="s">
        <v>258</v>
      </c>
      <c r="D37" s="952">
        <f>SUM(F37)</f>
        <v>20000</v>
      </c>
      <c r="E37" s="952"/>
      <c r="F37" s="1285">
        <f>'3.1. terv alapegys'!C167</f>
        <v>20000</v>
      </c>
      <c r="G37" s="1285"/>
      <c r="H37" s="1285"/>
      <c r="I37" s="1285">
        <f>F37</f>
        <v>20000</v>
      </c>
      <c r="J37" s="1285"/>
      <c r="K37" s="1285"/>
      <c r="L37" s="952"/>
      <c r="M37" s="1283"/>
    </row>
    <row r="38" spans="1:13" s="829" customFormat="1" ht="25.5" customHeight="1">
      <c r="A38" s="828" t="s">
        <v>239</v>
      </c>
      <c r="B38" s="1288"/>
      <c r="C38" s="1288"/>
      <c r="D38" s="1289">
        <f aca="true" t="shared" si="3" ref="D38:M38">SUM(D33:D37)</f>
        <v>398392</v>
      </c>
      <c r="E38" s="1289">
        <f t="shared" si="3"/>
        <v>0</v>
      </c>
      <c r="F38" s="1289">
        <f t="shared" si="3"/>
        <v>398392</v>
      </c>
      <c r="G38" s="1289">
        <f t="shared" si="3"/>
        <v>0</v>
      </c>
      <c r="H38" s="1289">
        <f t="shared" si="3"/>
        <v>89588</v>
      </c>
      <c r="I38" s="1289">
        <f t="shared" si="3"/>
        <v>308804</v>
      </c>
      <c r="J38" s="1289">
        <f t="shared" si="3"/>
        <v>0</v>
      </c>
      <c r="K38" s="1289">
        <f t="shared" si="3"/>
        <v>0</v>
      </c>
      <c r="L38" s="1289">
        <f t="shared" si="3"/>
        <v>0</v>
      </c>
      <c r="M38" s="1290">
        <f t="shared" si="3"/>
        <v>0</v>
      </c>
    </row>
    <row r="39" spans="1:13" ht="24.75" customHeight="1">
      <c r="A39" s="830" t="s">
        <v>1045</v>
      </c>
      <c r="B39" s="1297" t="s">
        <v>1612</v>
      </c>
      <c r="C39" s="1297" t="s">
        <v>1612</v>
      </c>
      <c r="D39" s="1298">
        <f aca="true" t="shared" si="4" ref="D39:M39">SUM(D38,D32,D22)</f>
        <v>11137671</v>
      </c>
      <c r="E39" s="1298">
        <f t="shared" si="4"/>
        <v>7842965</v>
      </c>
      <c r="F39" s="1298">
        <f t="shared" si="4"/>
        <v>3018482</v>
      </c>
      <c r="G39" s="1298">
        <f t="shared" si="4"/>
        <v>276224</v>
      </c>
      <c r="H39" s="1298">
        <f t="shared" si="4"/>
        <v>874357</v>
      </c>
      <c r="I39" s="1298">
        <f t="shared" si="4"/>
        <v>2144125</v>
      </c>
      <c r="J39" s="1298">
        <f t="shared" si="4"/>
        <v>0</v>
      </c>
      <c r="K39" s="1298">
        <f t="shared" si="4"/>
        <v>257824</v>
      </c>
      <c r="L39" s="1298">
        <f t="shared" si="4"/>
        <v>0</v>
      </c>
      <c r="M39" s="1299">
        <f t="shared" si="4"/>
        <v>18400</v>
      </c>
    </row>
    <row r="40" spans="1:13" ht="24.75" customHeight="1">
      <c r="A40" s="832" t="str">
        <f>'3 c forrás szerk'!A34</f>
        <v>Intézményeknél kezelt egyéb felhalmozási feladatok</v>
      </c>
      <c r="B40" s="1297"/>
      <c r="C40" s="1297"/>
      <c r="D40" s="1298">
        <f>F40</f>
        <v>24500</v>
      </c>
      <c r="E40" s="1298"/>
      <c r="F40" s="1298">
        <f>'2.sz. intézményi'!I209</f>
        <v>24500</v>
      </c>
      <c r="G40" s="1298"/>
      <c r="H40" s="1298"/>
      <c r="I40" s="1298">
        <f>F40</f>
        <v>24500</v>
      </c>
      <c r="J40" s="1298"/>
      <c r="K40" s="1298"/>
      <c r="L40" s="1298"/>
      <c r="M40" s="1299"/>
    </row>
    <row r="41" spans="1:13" ht="24.75" customHeight="1">
      <c r="A41" s="833" t="s">
        <v>1010</v>
      </c>
      <c r="B41" s="1297" t="s">
        <v>1612</v>
      </c>
      <c r="C41" s="1297" t="s">
        <v>1612</v>
      </c>
      <c r="D41" s="1300">
        <f>SUM(D39:D40)</f>
        <v>11162171</v>
      </c>
      <c r="E41" s="1300">
        <f aca="true" t="shared" si="5" ref="E41:M41">SUM(E39:E40)</f>
        <v>7842965</v>
      </c>
      <c r="F41" s="1300">
        <f t="shared" si="5"/>
        <v>3042982</v>
      </c>
      <c r="G41" s="1300">
        <f t="shared" si="5"/>
        <v>276224</v>
      </c>
      <c r="H41" s="1300">
        <f t="shared" si="5"/>
        <v>874357</v>
      </c>
      <c r="I41" s="1300">
        <f t="shared" si="5"/>
        <v>2168625</v>
      </c>
      <c r="J41" s="1300">
        <f t="shared" si="5"/>
        <v>0</v>
      </c>
      <c r="K41" s="1300">
        <f t="shared" si="5"/>
        <v>257824</v>
      </c>
      <c r="L41" s="1300">
        <f t="shared" si="5"/>
        <v>0</v>
      </c>
      <c r="M41" s="1301">
        <f t="shared" si="5"/>
        <v>18400</v>
      </c>
    </row>
    <row r="42" spans="1:13" ht="24.75" customHeight="1">
      <c r="A42" s="887"/>
      <c r="B42" s="1302"/>
      <c r="C42" s="1302"/>
      <c r="D42" s="1303"/>
      <c r="E42" s="1303"/>
      <c r="F42" s="1303"/>
      <c r="G42" s="1303"/>
      <c r="H42" s="1303"/>
      <c r="I42" s="1303"/>
      <c r="J42" s="1303"/>
      <c r="K42" s="1303"/>
      <c r="L42" s="1303"/>
      <c r="M42" s="1303"/>
    </row>
    <row r="43" spans="1:13" ht="24.75" customHeight="1">
      <c r="A43" s="887"/>
      <c r="B43" s="1302"/>
      <c r="C43" s="1302"/>
      <c r="D43" s="1303"/>
      <c r="E43" s="1303"/>
      <c r="F43" s="1303"/>
      <c r="G43" s="1303"/>
      <c r="H43" s="1303"/>
      <c r="I43" s="1303"/>
      <c r="J43" s="1303"/>
      <c r="K43" s="1303"/>
      <c r="L43" s="1303"/>
      <c r="M43" s="1303"/>
    </row>
    <row r="44" spans="2:13" ht="15" customHeight="1">
      <c r="B44" s="1304"/>
      <c r="C44" s="1304"/>
      <c r="L44" s="1941" t="s">
        <v>44</v>
      </c>
      <c r="M44" s="1941"/>
    </row>
    <row r="45" spans="1:13" ht="23.25" customHeight="1">
      <c r="A45" s="1938" t="s">
        <v>1481</v>
      </c>
      <c r="B45" s="1812" t="s">
        <v>34</v>
      </c>
      <c r="C45" s="1819" t="s">
        <v>35</v>
      </c>
      <c r="D45" s="1812" t="s">
        <v>36</v>
      </c>
      <c r="E45" s="1819" t="s">
        <v>37</v>
      </c>
      <c r="F45" s="1812" t="s">
        <v>992</v>
      </c>
      <c r="G45" s="1812" t="s">
        <v>38</v>
      </c>
      <c r="H45" s="1835" t="s">
        <v>646</v>
      </c>
      <c r="I45" s="1835"/>
      <c r="J45" s="1822" t="s">
        <v>38</v>
      </c>
      <c r="K45" s="1823"/>
      <c r="L45" s="1823"/>
      <c r="M45" s="1934"/>
    </row>
    <row r="46" spans="1:13" ht="21.75" customHeight="1">
      <c r="A46" s="1939"/>
      <c r="B46" s="1813"/>
      <c r="C46" s="1820"/>
      <c r="D46" s="1813"/>
      <c r="E46" s="1820"/>
      <c r="F46" s="1813"/>
      <c r="G46" s="1813"/>
      <c r="H46" s="1839" t="s">
        <v>39</v>
      </c>
      <c r="I46" s="1841" t="s">
        <v>40</v>
      </c>
      <c r="J46" s="1824" t="s">
        <v>994</v>
      </c>
      <c r="K46" s="1825"/>
      <c r="L46" s="1824" t="s">
        <v>1345</v>
      </c>
      <c r="M46" s="1935"/>
    </row>
    <row r="47" spans="1:13" ht="30" customHeight="1">
      <c r="A47" s="1940"/>
      <c r="B47" s="1814"/>
      <c r="C47" s="1821"/>
      <c r="D47" s="1814"/>
      <c r="E47" s="1821"/>
      <c r="F47" s="1814"/>
      <c r="G47" s="1814"/>
      <c r="H47" s="1840"/>
      <c r="I47" s="1842"/>
      <c r="J47" s="949" t="s">
        <v>39</v>
      </c>
      <c r="K47" s="950" t="s">
        <v>40</v>
      </c>
      <c r="L47" s="949" t="s">
        <v>39</v>
      </c>
      <c r="M47" s="1279" t="s">
        <v>40</v>
      </c>
    </row>
    <row r="48" spans="1:13" ht="36.75" customHeight="1">
      <c r="A48" s="827" t="s">
        <v>206</v>
      </c>
      <c r="B48" s="951" t="s">
        <v>233</v>
      </c>
      <c r="C48" s="951" t="s">
        <v>687</v>
      </c>
      <c r="D48" s="952">
        <f>E48+F48+G48</f>
        <v>632370</v>
      </c>
      <c r="E48" s="952">
        <v>12000</v>
      </c>
      <c r="F48" s="1285">
        <v>425986</v>
      </c>
      <c r="G48" s="1285">
        <v>194384</v>
      </c>
      <c r="H48" s="1285">
        <v>362088</v>
      </c>
      <c r="I48" s="1285">
        <v>63898</v>
      </c>
      <c r="J48" s="1285">
        <v>170666</v>
      </c>
      <c r="K48" s="1285">
        <v>18117</v>
      </c>
      <c r="L48" s="952">
        <v>4761</v>
      </c>
      <c r="M48" s="1283">
        <v>840</v>
      </c>
    </row>
    <row r="49" spans="1:13" ht="36" customHeight="1">
      <c r="A49" s="792" t="s">
        <v>348</v>
      </c>
      <c r="B49" s="1305" t="s">
        <v>258</v>
      </c>
      <c r="C49" s="1305" t="s">
        <v>258</v>
      </c>
      <c r="D49" s="1294">
        <v>55600</v>
      </c>
      <c r="E49" s="1294"/>
      <c r="F49" s="1294">
        <v>45605</v>
      </c>
      <c r="G49" s="1294">
        <v>9995</v>
      </c>
      <c r="H49" s="1294">
        <v>41012</v>
      </c>
      <c r="I49" s="1294">
        <v>4593</v>
      </c>
      <c r="J49" s="1294">
        <v>8988</v>
      </c>
      <c r="K49" s="1294">
        <v>1007</v>
      </c>
      <c r="L49" s="1295"/>
      <c r="M49" s="1296"/>
    </row>
    <row r="50" spans="1:13" ht="35.25" customHeight="1">
      <c r="A50" s="886" t="s">
        <v>648</v>
      </c>
      <c r="B50" s="1297" t="s">
        <v>1612</v>
      </c>
      <c r="C50" s="1297" t="s">
        <v>1612</v>
      </c>
      <c r="D50" s="1306">
        <f aca="true" t="shared" si="6" ref="D50:M50">SUM(D48:D49)</f>
        <v>687970</v>
      </c>
      <c r="E50" s="1306">
        <f t="shared" si="6"/>
        <v>12000</v>
      </c>
      <c r="F50" s="1306">
        <f t="shared" si="6"/>
        <v>471591</v>
      </c>
      <c r="G50" s="1306">
        <f t="shared" si="6"/>
        <v>204379</v>
      </c>
      <c r="H50" s="1306">
        <f t="shared" si="6"/>
        <v>403100</v>
      </c>
      <c r="I50" s="1306">
        <f t="shared" si="6"/>
        <v>68491</v>
      </c>
      <c r="J50" s="1306">
        <f t="shared" si="6"/>
        <v>179654</v>
      </c>
      <c r="K50" s="1306">
        <f t="shared" si="6"/>
        <v>19124</v>
      </c>
      <c r="L50" s="1306">
        <f t="shared" si="6"/>
        <v>4761</v>
      </c>
      <c r="M50" s="1307">
        <f t="shared" si="6"/>
        <v>840</v>
      </c>
    </row>
    <row r="51" spans="2:3" ht="15" customHeight="1">
      <c r="B51" s="1304"/>
      <c r="C51" s="1304"/>
    </row>
    <row r="52" spans="2:3" ht="15" customHeight="1">
      <c r="B52" s="1304"/>
      <c r="C52" s="1304"/>
    </row>
    <row r="53" spans="2:3" ht="15" customHeight="1">
      <c r="B53" s="1304"/>
      <c r="C53" s="1304"/>
    </row>
    <row r="54" spans="2:3" ht="15" customHeight="1">
      <c r="B54" s="1304"/>
      <c r="C54" s="1304"/>
    </row>
    <row r="55" spans="2:3" ht="15" customHeight="1">
      <c r="B55" s="1304"/>
      <c r="C55" s="1304"/>
    </row>
    <row r="56" spans="2:3" ht="15" customHeight="1">
      <c r="B56" s="1304"/>
      <c r="C56" s="1304"/>
    </row>
    <row r="57" spans="2:3" ht="15" customHeight="1">
      <c r="B57" s="1304"/>
      <c r="C57" s="1304"/>
    </row>
    <row r="58" spans="2:3" ht="15" customHeight="1">
      <c r="B58" s="1304"/>
      <c r="C58" s="1304"/>
    </row>
    <row r="59" spans="2:3" ht="15" customHeight="1">
      <c r="B59" s="1304"/>
      <c r="C59" s="1304"/>
    </row>
    <row r="60" spans="2:3" ht="15" customHeight="1">
      <c r="B60" s="1304"/>
      <c r="C60" s="1304"/>
    </row>
    <row r="61" spans="2:3" ht="15" customHeight="1">
      <c r="B61" s="1304"/>
      <c r="C61" s="1304"/>
    </row>
    <row r="62" spans="2:3" ht="15" customHeight="1">
      <c r="B62" s="1304"/>
      <c r="C62" s="1304"/>
    </row>
    <row r="63" spans="2:3" ht="15" customHeight="1">
      <c r="B63" s="1304"/>
      <c r="C63" s="1304"/>
    </row>
    <row r="64" spans="2:3" ht="15" customHeight="1">
      <c r="B64" s="1304"/>
      <c r="C64" s="1304"/>
    </row>
    <row r="65" spans="2:3" ht="15" customHeight="1">
      <c r="B65" s="1304"/>
      <c r="C65" s="1304"/>
    </row>
    <row r="66" spans="2:3" ht="15" customHeight="1">
      <c r="B66" s="1304"/>
      <c r="C66" s="1304"/>
    </row>
    <row r="67" spans="2:3" ht="15" customHeight="1">
      <c r="B67" s="1304"/>
      <c r="C67" s="1304"/>
    </row>
    <row r="68" spans="2:3" ht="15" customHeight="1">
      <c r="B68" s="1304"/>
      <c r="C68" s="1304"/>
    </row>
    <row r="69" spans="2:3" ht="15" customHeight="1">
      <c r="B69" s="1304"/>
      <c r="C69" s="1304"/>
    </row>
    <row r="70" spans="2:3" ht="15" customHeight="1">
      <c r="B70" s="1304"/>
      <c r="C70" s="1304"/>
    </row>
    <row r="71" spans="2:3" ht="15" customHeight="1">
      <c r="B71" s="1304"/>
      <c r="C71" s="1304"/>
    </row>
    <row r="72" spans="2:3" ht="15" customHeight="1">
      <c r="B72" s="1304"/>
      <c r="C72" s="1304"/>
    </row>
    <row r="73" spans="2:3" ht="15" customHeight="1">
      <c r="B73" s="1304"/>
      <c r="C73" s="1304"/>
    </row>
    <row r="74" spans="2:3" ht="15" customHeight="1">
      <c r="B74" s="1304"/>
      <c r="C74" s="1304"/>
    </row>
    <row r="75" spans="2:3" ht="15" customHeight="1">
      <c r="B75" s="1304"/>
      <c r="C75" s="1304"/>
    </row>
    <row r="76" spans="2:3" ht="15" customHeight="1">
      <c r="B76" s="1304"/>
      <c r="C76" s="1304"/>
    </row>
    <row r="77" spans="2:3" ht="15" customHeight="1">
      <c r="B77" s="1304"/>
      <c r="C77" s="1304"/>
    </row>
  </sheetData>
  <mergeCells count="31">
    <mergeCell ref="L44:M44"/>
    <mergeCell ref="J45:M45"/>
    <mergeCell ref="H46:H47"/>
    <mergeCell ref="I46:I47"/>
    <mergeCell ref="J46:K46"/>
    <mergeCell ref="L46:M46"/>
    <mergeCell ref="E45:E47"/>
    <mergeCell ref="F45:F47"/>
    <mergeCell ref="G45:G47"/>
    <mergeCell ref="H45:I45"/>
    <mergeCell ref="A45:A47"/>
    <mergeCell ref="B45:B47"/>
    <mergeCell ref="C45:C47"/>
    <mergeCell ref="D45:D47"/>
    <mergeCell ref="A3:M3"/>
    <mergeCell ref="A5:A7"/>
    <mergeCell ref="F5:F7"/>
    <mergeCell ref="G5:G7"/>
    <mergeCell ref="H5:I5"/>
    <mergeCell ref="E5:E7"/>
    <mergeCell ref="L4:M4"/>
    <mergeCell ref="L1:M1"/>
    <mergeCell ref="H6:H7"/>
    <mergeCell ref="I6:I7"/>
    <mergeCell ref="J5:M5"/>
    <mergeCell ref="J6:K6"/>
    <mergeCell ref="L6:M6"/>
    <mergeCell ref="A2:M2"/>
    <mergeCell ref="B5:B7"/>
    <mergeCell ref="C5:C7"/>
    <mergeCell ref="D5:D7"/>
  </mergeCells>
  <printOptions/>
  <pageMargins left="0.47" right="0.61" top="0.57" bottom="0.37" header="0.5" footer="0.34"/>
  <pageSetup horizontalDpi="300" verticalDpi="300" orientation="landscape" paperSize="9" scale="65" r:id="rId1"/>
  <rowBreaks count="1" manualBreakCount="1">
    <brk id="41" max="12" man="1"/>
  </rowBreaks>
</worksheet>
</file>

<file path=xl/worksheets/sheet22.xml><?xml version="1.0" encoding="utf-8"?>
<worksheet xmlns="http://schemas.openxmlformats.org/spreadsheetml/2006/main" xmlns:r="http://schemas.openxmlformats.org/officeDocument/2006/relationships">
  <sheetPr>
    <tabColor indexed="43"/>
  </sheetPr>
  <dimension ref="A1:I13"/>
  <sheetViews>
    <sheetView workbookViewId="0" topLeftCell="A1">
      <selection activeCell="B62" sqref="B62"/>
    </sheetView>
  </sheetViews>
  <sheetFormatPr defaultColWidth="9.140625" defaultRowHeight="12.75"/>
  <cols>
    <col min="1" max="1" width="99.421875" style="1313" customWidth="1"/>
    <col min="2" max="16384" width="9.140625" style="1313" customWidth="1"/>
  </cols>
  <sheetData>
    <row r="1" ht="15.75">
      <c r="A1" s="1312" t="s">
        <v>51</v>
      </c>
    </row>
    <row r="3" ht="15.75">
      <c r="A3" s="1309" t="s">
        <v>4</v>
      </c>
    </row>
    <row r="4" ht="15.75">
      <c r="A4" s="1309" t="s">
        <v>1093</v>
      </c>
    </row>
    <row r="5" spans="1:9" ht="15.75">
      <c r="A5" s="1310"/>
      <c r="I5" s="1314"/>
    </row>
    <row r="6" ht="15.75">
      <c r="A6" s="1310"/>
    </row>
    <row r="7" ht="15.75">
      <c r="A7" s="1310"/>
    </row>
    <row r="8" ht="47.25">
      <c r="A8" s="1311" t="s">
        <v>1094</v>
      </c>
    </row>
    <row r="9" ht="126">
      <c r="A9" s="1311" t="s">
        <v>1095</v>
      </c>
    </row>
    <row r="10" ht="94.5">
      <c r="A10" s="1311" t="s">
        <v>1096</v>
      </c>
    </row>
    <row r="11" ht="141.75">
      <c r="A11" s="1311" t="s">
        <v>1206</v>
      </c>
    </row>
    <row r="12" ht="63">
      <c r="A12" s="1311" t="s">
        <v>1207</v>
      </c>
    </row>
    <row r="13" ht="15.75">
      <c r="A13" s="1310"/>
    </row>
  </sheetData>
  <printOptions/>
  <pageMargins left="0.75" right="0.75" top="1" bottom="1" header="0.5" footer="0.5"/>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codeName="Munka24">
    <tabColor indexed="43"/>
  </sheetPr>
  <dimension ref="A1:E18"/>
  <sheetViews>
    <sheetView workbookViewId="0" topLeftCell="A1">
      <selection activeCell="B62" sqref="B62"/>
    </sheetView>
  </sheetViews>
  <sheetFormatPr defaultColWidth="9.140625" defaultRowHeight="12.75"/>
  <cols>
    <col min="1" max="1" width="3.57421875" style="77" customWidth="1"/>
    <col min="2" max="2" width="5.57421875" style="77" customWidth="1"/>
    <col min="3" max="3" width="47.421875" style="77" customWidth="1"/>
    <col min="4" max="4" width="22.00390625" style="77" customWidth="1"/>
    <col min="5" max="16384" width="9.140625" style="77" customWidth="1"/>
  </cols>
  <sheetData>
    <row r="1" spans="4:5" ht="15">
      <c r="D1" s="78" t="s">
        <v>251</v>
      </c>
      <c r="E1" s="76"/>
    </row>
    <row r="2" spans="4:5" ht="15">
      <c r="D2" s="78"/>
      <c r="E2" s="76"/>
    </row>
    <row r="3" ht="15">
      <c r="E3" s="76"/>
    </row>
    <row r="4" spans="1:4" ht="20.25" customHeight="1">
      <c r="A4" s="1943" t="s">
        <v>1512</v>
      </c>
      <c r="B4" s="1943"/>
      <c r="C4" s="1943"/>
      <c r="D4" s="1943"/>
    </row>
    <row r="5" spans="1:4" s="79" customFormat="1" ht="19.5" customHeight="1">
      <c r="A5" s="1943" t="s">
        <v>1600</v>
      </c>
      <c r="B5" s="1943"/>
      <c r="C5" s="1943"/>
      <c r="D5" s="1943"/>
    </row>
    <row r="6" spans="1:4" s="79" customFormat="1" ht="19.5" customHeight="1">
      <c r="A6" s="599"/>
      <c r="B6" s="599"/>
      <c r="C6" s="599"/>
      <c r="D6" s="599"/>
    </row>
    <row r="7" ht="12" customHeight="1"/>
    <row r="8" ht="15.75" customHeight="1">
      <c r="D8" s="224" t="s">
        <v>44</v>
      </c>
    </row>
    <row r="9" spans="1:4" ht="37.5" customHeight="1">
      <c r="A9" s="79"/>
      <c r="B9" s="1945" t="s">
        <v>1384</v>
      </c>
      <c r="C9" s="1946"/>
      <c r="D9" s="1013" t="s">
        <v>1463</v>
      </c>
    </row>
    <row r="10" spans="1:4" ht="42.75" customHeight="1">
      <c r="A10" s="79"/>
      <c r="B10" s="1011" t="s">
        <v>1385</v>
      </c>
      <c r="C10" s="1012" t="s">
        <v>1386</v>
      </c>
      <c r="D10" s="1026"/>
    </row>
    <row r="11" spans="2:4" ht="37.5" customHeight="1">
      <c r="B11" s="1009" t="s">
        <v>1493</v>
      </c>
      <c r="C11" s="1010" t="s">
        <v>1387</v>
      </c>
      <c r="D11" s="1027"/>
    </row>
    <row r="12" spans="2:4" ht="33.75" customHeight="1">
      <c r="B12" s="1009" t="s">
        <v>1217</v>
      </c>
      <c r="C12" s="1010" t="s">
        <v>1388</v>
      </c>
      <c r="D12" s="1027"/>
    </row>
    <row r="13" spans="2:4" ht="39" customHeight="1">
      <c r="B13" s="1009" t="s">
        <v>1663</v>
      </c>
      <c r="C13" s="1010" t="s">
        <v>1389</v>
      </c>
      <c r="D13" s="1027">
        <v>46471</v>
      </c>
    </row>
    <row r="14" spans="2:4" ht="39.75" customHeight="1">
      <c r="B14" s="1014" t="s">
        <v>1390</v>
      </c>
      <c r="C14" s="1015" t="s">
        <v>1391</v>
      </c>
      <c r="D14" s="1028"/>
    </row>
    <row r="15" spans="2:4" ht="25.5" customHeight="1">
      <c r="B15" s="1945" t="s">
        <v>923</v>
      </c>
      <c r="C15" s="1946"/>
      <c r="D15" s="1029">
        <f>SUM(D10:D14)</f>
        <v>46471</v>
      </c>
    </row>
    <row r="16" spans="2:4" ht="24.75" customHeight="1">
      <c r="B16" s="589"/>
      <c r="C16" s="589"/>
      <c r="D16" s="590"/>
    </row>
    <row r="17" spans="2:4" ht="26.25" customHeight="1">
      <c r="B17" s="1944"/>
      <c r="C17" s="1944"/>
      <c r="D17" s="1944"/>
    </row>
    <row r="18" spans="2:4" ht="132.75" customHeight="1">
      <c r="B18" s="1942" t="s">
        <v>1037</v>
      </c>
      <c r="C18" s="1942"/>
      <c r="D18" s="1942"/>
    </row>
    <row r="23" ht="41.25" customHeight="1"/>
  </sheetData>
  <mergeCells count="6">
    <mergeCell ref="B18:D18"/>
    <mergeCell ref="A4:D4"/>
    <mergeCell ref="A5:D5"/>
    <mergeCell ref="B17:D17"/>
    <mergeCell ref="B9:C9"/>
    <mergeCell ref="B15:C15"/>
  </mergeCells>
  <printOptions horizontalCentered="1"/>
  <pageMargins left="0.7874015748031497" right="0.7874015748031497" top="0.984251968503937" bottom="0.984251968503937" header="0.5118110236220472" footer="0.5118110236220472"/>
  <pageSetup horizontalDpi="600" verticalDpi="600" orientation="portrait" paperSize="9" scale="95" r:id="rId1"/>
</worksheet>
</file>

<file path=xl/worksheets/sheet24.xml><?xml version="1.0" encoding="utf-8"?>
<worksheet xmlns="http://schemas.openxmlformats.org/spreadsheetml/2006/main" xmlns:r="http://schemas.openxmlformats.org/officeDocument/2006/relationships">
  <sheetPr codeName="Munka26">
    <tabColor indexed="43"/>
  </sheetPr>
  <dimension ref="A1:N33"/>
  <sheetViews>
    <sheetView workbookViewId="0" topLeftCell="A1">
      <selection activeCell="B62" sqref="B62"/>
    </sheetView>
  </sheetViews>
  <sheetFormatPr defaultColWidth="9.140625" defaultRowHeight="12.75"/>
  <cols>
    <col min="1" max="1" width="5.28125" style="25" customWidth="1"/>
    <col min="2" max="2" width="40.00390625" style="25" customWidth="1"/>
    <col min="3" max="4" width="10.7109375" style="25" customWidth="1"/>
    <col min="5" max="5" width="12.140625" style="25" customWidth="1"/>
    <col min="6" max="6" width="12.7109375" style="25" customWidth="1"/>
    <col min="7" max="7" width="10.7109375" style="25" customWidth="1"/>
    <col min="8" max="8" width="2.140625" style="25" customWidth="1"/>
    <col min="9" max="9" width="26.00390625" style="25" customWidth="1"/>
    <col min="10" max="10" width="10.421875" style="25" customWidth="1"/>
    <col min="11" max="13" width="10.8515625" style="25" customWidth="1"/>
    <col min="14" max="16384" width="9.140625" style="25" customWidth="1"/>
  </cols>
  <sheetData>
    <row r="1" spans="12:14" ht="18" customHeight="1">
      <c r="L1" s="1955" t="s">
        <v>375</v>
      </c>
      <c r="M1" s="1955"/>
      <c r="N1" s="1955"/>
    </row>
    <row r="2" spans="1:14" s="26" customFormat="1" ht="15.75">
      <c r="A2" s="1954" t="s">
        <v>4</v>
      </c>
      <c r="B2" s="1954"/>
      <c r="C2" s="1954"/>
      <c r="D2" s="1954"/>
      <c r="E2" s="1954"/>
      <c r="F2" s="1954"/>
      <c r="G2" s="1954"/>
      <c r="H2" s="1954"/>
      <c r="I2" s="1954"/>
      <c r="J2" s="1954"/>
      <c r="K2" s="1954"/>
      <c r="L2" s="1954"/>
      <c r="M2" s="1954"/>
      <c r="N2" s="1954"/>
    </row>
    <row r="3" spans="1:14" ht="15.75">
      <c r="A3" s="1954" t="s">
        <v>1038</v>
      </c>
      <c r="B3" s="1954"/>
      <c r="C3" s="1954"/>
      <c r="D3" s="1954"/>
      <c r="E3" s="1954"/>
      <c r="F3" s="1954"/>
      <c r="G3" s="1954"/>
      <c r="H3" s="1954"/>
      <c r="I3" s="1954"/>
      <c r="J3" s="1954"/>
      <c r="K3" s="1954"/>
      <c r="L3" s="1954"/>
      <c r="M3" s="1954"/>
      <c r="N3" s="1954"/>
    </row>
    <row r="4" spans="3:14" ht="15.75">
      <c r="C4" s="784"/>
      <c r="D4" s="784"/>
      <c r="N4" s="160"/>
    </row>
    <row r="5" spans="2:14" ht="21" customHeight="1">
      <c r="B5" s="27"/>
      <c r="C5" s="27"/>
      <c r="D5" s="27"/>
      <c r="E5" s="27"/>
      <c r="F5" s="27"/>
      <c r="G5" s="27"/>
      <c r="H5" s="27"/>
      <c r="I5" s="27"/>
      <c r="J5" s="27"/>
      <c r="K5" s="161"/>
      <c r="L5" s="1953" t="s">
        <v>1672</v>
      </c>
      <c r="M5" s="1953"/>
      <c r="N5" s="1953"/>
    </row>
    <row r="6" spans="1:14" s="26" customFormat="1" ht="23.25" customHeight="1">
      <c r="A6" s="1947" t="s">
        <v>1464</v>
      </c>
      <c r="B6" s="1948"/>
      <c r="C6" s="80" t="s">
        <v>1601</v>
      </c>
      <c r="D6" s="80" t="s">
        <v>229</v>
      </c>
      <c r="E6" s="81" t="s">
        <v>1749</v>
      </c>
      <c r="F6" s="81" t="s">
        <v>1799</v>
      </c>
      <c r="G6" s="225" t="s">
        <v>1817</v>
      </c>
      <c r="H6" s="1951" t="s">
        <v>1465</v>
      </c>
      <c r="I6" s="1948"/>
      <c r="J6" s="80" t="s">
        <v>1601</v>
      </c>
      <c r="K6" s="80" t="s">
        <v>229</v>
      </c>
      <c r="L6" s="81" t="s">
        <v>1749</v>
      </c>
      <c r="M6" s="81" t="s">
        <v>1799</v>
      </c>
      <c r="N6" s="225" t="s">
        <v>1817</v>
      </c>
    </row>
    <row r="7" spans="1:14" s="26" customFormat="1" ht="23.25" customHeight="1">
      <c r="A7" s="1949"/>
      <c r="B7" s="1950"/>
      <c r="C7" s="85" t="s">
        <v>1466</v>
      </c>
      <c r="D7" s="1958" t="s">
        <v>1313</v>
      </c>
      <c r="E7" s="1959"/>
      <c r="F7" s="1959"/>
      <c r="G7" s="1960"/>
      <c r="H7" s="1952"/>
      <c r="I7" s="1950"/>
      <c r="J7" s="85" t="s">
        <v>1466</v>
      </c>
      <c r="K7" s="1958" t="s">
        <v>1313</v>
      </c>
      <c r="L7" s="1959"/>
      <c r="M7" s="1959"/>
      <c r="N7" s="1960"/>
    </row>
    <row r="8" spans="1:14" ht="15.75">
      <c r="A8" s="82"/>
      <c r="B8" s="27"/>
      <c r="C8" s="27"/>
      <c r="D8" s="27"/>
      <c r="E8" s="27"/>
      <c r="F8" s="27"/>
      <c r="G8" s="228"/>
      <c r="H8" s="27"/>
      <c r="I8" s="27"/>
      <c r="J8" s="27"/>
      <c r="K8" s="27"/>
      <c r="L8" s="27"/>
      <c r="M8" s="27"/>
      <c r="N8" s="162"/>
    </row>
    <row r="9" spans="1:14" s="26" customFormat="1" ht="15.75">
      <c r="A9" s="83" t="s">
        <v>1482</v>
      </c>
      <c r="B9" s="28" t="s">
        <v>1467</v>
      </c>
      <c r="C9" s="29">
        <v>9423</v>
      </c>
      <c r="D9" s="29">
        <v>8088</v>
      </c>
      <c r="E9" s="29">
        <f>SUM(E11,E13)</f>
        <v>8554.155</v>
      </c>
      <c r="F9" s="29">
        <f>SUM(F11,F13)</f>
        <v>8990</v>
      </c>
      <c r="G9" s="229">
        <f>SUM(G11,G13)</f>
        <v>9458</v>
      </c>
      <c r="H9" s="29"/>
      <c r="I9" s="1956" t="s">
        <v>1468</v>
      </c>
      <c r="J9" s="29"/>
      <c r="K9" s="29"/>
      <c r="L9" s="29"/>
      <c r="M9" s="29"/>
      <c r="N9" s="162"/>
    </row>
    <row r="10" spans="1:14" ht="19.5" customHeight="1">
      <c r="A10" s="82"/>
      <c r="B10" s="27"/>
      <c r="C10" s="27"/>
      <c r="D10" s="27"/>
      <c r="E10" s="27"/>
      <c r="F10" s="27"/>
      <c r="G10" s="228"/>
      <c r="H10" s="27"/>
      <c r="I10" s="1957"/>
      <c r="J10" s="29">
        <v>13306</v>
      </c>
      <c r="K10" s="29">
        <v>11059</v>
      </c>
      <c r="L10" s="29">
        <f>'1. sz. melléklet'!D8/1000</f>
        <v>11149.291</v>
      </c>
      <c r="M10" s="29">
        <v>10889</v>
      </c>
      <c r="N10" s="162">
        <v>11000</v>
      </c>
    </row>
    <row r="11" spans="1:14" ht="19.5" customHeight="1">
      <c r="A11" s="82" t="s">
        <v>1492</v>
      </c>
      <c r="B11" s="34" t="s">
        <v>1661</v>
      </c>
      <c r="C11" s="27">
        <v>1338</v>
      </c>
      <c r="D11" s="30">
        <v>934</v>
      </c>
      <c r="E11" s="30">
        <f>'1. sz. melléklet'!B10/1000</f>
        <v>958.205</v>
      </c>
      <c r="F11" s="580">
        <v>990</v>
      </c>
      <c r="G11" s="581">
        <v>1040</v>
      </c>
      <c r="H11" s="27"/>
      <c r="I11" s="1956" t="s">
        <v>503</v>
      </c>
      <c r="J11" s="29"/>
      <c r="K11" s="29"/>
      <c r="L11" s="29"/>
      <c r="M11" s="29"/>
      <c r="N11" s="162"/>
    </row>
    <row r="12" spans="1:14" ht="20.25" customHeight="1">
      <c r="A12" s="82"/>
      <c r="B12" s="34"/>
      <c r="C12" s="27"/>
      <c r="D12" s="30"/>
      <c r="E12" s="31"/>
      <c r="F12" s="582"/>
      <c r="G12" s="583"/>
      <c r="H12" s="27"/>
      <c r="I12" s="1957"/>
      <c r="J12" s="29">
        <v>9212</v>
      </c>
      <c r="K12" s="29">
        <v>9795</v>
      </c>
      <c r="L12" s="29">
        <f>'1. sz. melléklet'!D12/1000</f>
        <v>10674.947</v>
      </c>
      <c r="M12" s="29">
        <v>9000</v>
      </c>
      <c r="N12" s="162">
        <v>8516</v>
      </c>
    </row>
    <row r="13" spans="1:14" ht="19.5" customHeight="1">
      <c r="A13" s="82" t="s">
        <v>1493</v>
      </c>
      <c r="B13" s="34" t="s">
        <v>1469</v>
      </c>
      <c r="C13" s="27">
        <v>8085</v>
      </c>
      <c r="D13" s="30">
        <v>7154</v>
      </c>
      <c r="E13" s="30">
        <f>SUM('1. sz. melléklet'!B12)/1000</f>
        <v>7595.95</v>
      </c>
      <c r="F13" s="580">
        <v>8000</v>
      </c>
      <c r="G13" s="581">
        <v>8418</v>
      </c>
      <c r="H13" s="27"/>
      <c r="I13" s="27"/>
      <c r="J13" s="27"/>
      <c r="K13" s="27"/>
      <c r="L13" s="27"/>
      <c r="M13" s="27"/>
      <c r="N13" s="162"/>
    </row>
    <row r="14" spans="1:14" ht="15.75">
      <c r="A14" s="82"/>
      <c r="B14" s="27"/>
      <c r="C14" s="27"/>
      <c r="D14" s="27"/>
      <c r="E14" s="27"/>
      <c r="F14" s="584"/>
      <c r="G14" s="585"/>
      <c r="H14" s="27"/>
      <c r="I14" s="29" t="s">
        <v>498</v>
      </c>
      <c r="J14" s="27"/>
      <c r="K14" s="27"/>
      <c r="L14" s="27"/>
      <c r="M14" s="27"/>
      <c r="N14" s="162"/>
    </row>
    <row r="15" spans="1:14" s="26" customFormat="1" ht="15.75">
      <c r="A15" s="83" t="s">
        <v>925</v>
      </c>
      <c r="B15" s="28" t="s">
        <v>1470</v>
      </c>
      <c r="C15" s="29">
        <v>7528</v>
      </c>
      <c r="D15" s="29">
        <v>6560</v>
      </c>
      <c r="E15" s="563">
        <f>SUM('1. sz. melléklet'!B29)/1000</f>
        <v>6390.205</v>
      </c>
      <c r="F15" s="586">
        <v>6300</v>
      </c>
      <c r="G15" s="587">
        <v>6600</v>
      </c>
      <c r="H15" s="29"/>
      <c r="I15" s="29" t="s">
        <v>1471</v>
      </c>
      <c r="J15" s="29"/>
      <c r="K15" s="29"/>
      <c r="L15" s="29"/>
      <c r="M15" s="29"/>
      <c r="N15" s="162"/>
    </row>
    <row r="16" spans="1:14" ht="20.25" customHeight="1">
      <c r="A16" s="82"/>
      <c r="B16" s="27"/>
      <c r="C16" s="27"/>
      <c r="D16" s="27"/>
      <c r="E16" s="27"/>
      <c r="F16" s="584"/>
      <c r="G16" s="585"/>
      <c r="H16" s="27"/>
      <c r="I16" s="226" t="s">
        <v>1472</v>
      </c>
      <c r="J16" s="29">
        <v>12</v>
      </c>
      <c r="K16" s="29">
        <v>8</v>
      </c>
      <c r="L16" s="29">
        <f>'1. sz. melléklet'!D29/1000</f>
        <v>7.5</v>
      </c>
      <c r="M16" s="29">
        <v>8</v>
      </c>
      <c r="N16" s="162">
        <v>8</v>
      </c>
    </row>
    <row r="17" spans="1:14" ht="20.25" customHeight="1">
      <c r="A17" s="84" t="s">
        <v>1494</v>
      </c>
      <c r="B17" s="28" t="s">
        <v>1473</v>
      </c>
      <c r="C17" s="29">
        <v>787</v>
      </c>
      <c r="D17" s="29">
        <v>1165</v>
      </c>
      <c r="E17" s="29">
        <f>SUM('1. sz. melléklet'!B38)/1000</f>
        <v>639.785</v>
      </c>
      <c r="F17" s="586">
        <v>900</v>
      </c>
      <c r="G17" s="587">
        <v>1100</v>
      </c>
      <c r="H17" s="27"/>
      <c r="I17" s="27"/>
      <c r="J17" s="27"/>
      <c r="K17" s="27"/>
      <c r="L17" s="27"/>
      <c r="M17" s="27"/>
      <c r="N17" s="162"/>
    </row>
    <row r="18" spans="1:14" ht="17.25" customHeight="1">
      <c r="A18" s="84"/>
      <c r="B18" s="32"/>
      <c r="C18" s="33"/>
      <c r="D18" s="29"/>
      <c r="E18" s="29"/>
      <c r="F18" s="29"/>
      <c r="G18" s="229"/>
      <c r="H18" s="27"/>
      <c r="I18" s="27"/>
      <c r="J18" s="27"/>
      <c r="K18" s="27"/>
      <c r="L18" s="27"/>
      <c r="M18" s="27"/>
      <c r="N18" s="162"/>
    </row>
    <row r="19" spans="1:14" ht="15.75">
      <c r="A19" s="84" t="s">
        <v>1218</v>
      </c>
      <c r="B19" s="28" t="s">
        <v>1219</v>
      </c>
      <c r="C19" s="29">
        <v>1959</v>
      </c>
      <c r="D19" s="29">
        <v>1246</v>
      </c>
      <c r="E19" s="29">
        <f>'1. sz. melléklet'!B43/1000</f>
        <v>1771.869</v>
      </c>
      <c r="F19" s="29">
        <f>61+234+63+1020+2</f>
        <v>1380</v>
      </c>
      <c r="G19" s="229">
        <v>1800</v>
      </c>
      <c r="H19" s="27"/>
      <c r="I19" s="27"/>
      <c r="J19" s="27"/>
      <c r="K19" s="27"/>
      <c r="L19" s="27"/>
      <c r="M19" s="27"/>
      <c r="N19" s="162"/>
    </row>
    <row r="20" spans="1:14" ht="15.75">
      <c r="A20" s="84"/>
      <c r="B20" s="27"/>
      <c r="C20" s="27"/>
      <c r="D20" s="29"/>
      <c r="E20" s="29"/>
      <c r="F20" s="29"/>
      <c r="G20" s="229"/>
      <c r="H20" s="27"/>
      <c r="I20" s="27"/>
      <c r="J20" s="27"/>
      <c r="K20" s="27"/>
      <c r="L20" s="27"/>
      <c r="M20" s="27"/>
      <c r="N20" s="162"/>
    </row>
    <row r="21" spans="1:14" s="26" customFormat="1" ht="42.75">
      <c r="A21" s="84" t="s">
        <v>1221</v>
      </c>
      <c r="B21" s="227" t="s">
        <v>1474</v>
      </c>
      <c r="C21" s="29">
        <v>10</v>
      </c>
      <c r="D21" s="29">
        <v>12</v>
      </c>
      <c r="E21" s="29">
        <f>'1. sz. melléklet'!B52/1000</f>
        <v>12</v>
      </c>
      <c r="F21" s="29">
        <v>14</v>
      </c>
      <c r="G21" s="229">
        <v>14</v>
      </c>
      <c r="H21" s="29"/>
      <c r="I21" s="29"/>
      <c r="J21" s="29"/>
      <c r="K21" s="29"/>
      <c r="L21" s="29"/>
      <c r="M21" s="29"/>
      <c r="N21" s="162"/>
    </row>
    <row r="22" spans="1:14" ht="15.75">
      <c r="A22" s="84"/>
      <c r="B22" s="34"/>
      <c r="C22" s="27"/>
      <c r="D22" s="29"/>
      <c r="E22" s="29"/>
      <c r="F22" s="29"/>
      <c r="G22" s="229"/>
      <c r="H22" s="27"/>
      <c r="I22" s="27"/>
      <c r="J22" s="27"/>
      <c r="K22" s="27"/>
      <c r="L22" s="27"/>
      <c r="M22" s="27"/>
      <c r="N22" s="162"/>
    </row>
    <row r="23" spans="1:14" ht="15.75">
      <c r="A23" s="84" t="s">
        <v>1223</v>
      </c>
      <c r="B23" s="28" t="s">
        <v>1652</v>
      </c>
      <c r="C23" s="33">
        <f>395+2072</f>
        <v>2467</v>
      </c>
      <c r="D23" s="29">
        <v>2534</v>
      </c>
      <c r="E23" s="29">
        <f>'1. sz. melléklet'!B53/1000+'1. sz. melléklet'!B54/1000</f>
        <v>4088.907</v>
      </c>
      <c r="F23" s="29">
        <v>1911</v>
      </c>
      <c r="G23" s="229"/>
      <c r="H23" s="27"/>
      <c r="I23" s="27"/>
      <c r="J23" s="27"/>
      <c r="K23" s="27"/>
      <c r="L23" s="27"/>
      <c r="M23" s="27"/>
      <c r="N23" s="162"/>
    </row>
    <row r="24" spans="1:14" ht="18.75" customHeight="1">
      <c r="A24" s="84"/>
      <c r="B24" s="27"/>
      <c r="C24" s="27"/>
      <c r="D24" s="29"/>
      <c r="E24" s="29"/>
      <c r="F24" s="29"/>
      <c r="G24" s="229"/>
      <c r="H24" s="27"/>
      <c r="I24" s="27"/>
      <c r="J24" s="27"/>
      <c r="K24" s="27"/>
      <c r="L24" s="27"/>
      <c r="M24" s="27"/>
      <c r="N24" s="162"/>
    </row>
    <row r="25" spans="1:14" ht="15.75">
      <c r="A25" s="84" t="s">
        <v>1224</v>
      </c>
      <c r="B25" s="28" t="s">
        <v>1748</v>
      </c>
      <c r="C25" s="29">
        <v>821</v>
      </c>
      <c r="D25" s="29"/>
      <c r="E25" s="29"/>
      <c r="F25" s="29"/>
      <c r="G25" s="229"/>
      <c r="H25" s="27"/>
      <c r="I25" s="27"/>
      <c r="J25" s="27"/>
      <c r="K25" s="27"/>
      <c r="L25" s="27"/>
      <c r="M25" s="27"/>
      <c r="N25" s="162"/>
    </row>
    <row r="26" spans="1:14" ht="15.75">
      <c r="A26" s="84"/>
      <c r="B26" s="27"/>
      <c r="C26" s="33"/>
      <c r="D26" s="29"/>
      <c r="E26" s="29"/>
      <c r="F26" s="29"/>
      <c r="G26" s="229"/>
      <c r="H26" s="27"/>
      <c r="I26" s="27"/>
      <c r="J26" s="27"/>
      <c r="K26" s="27"/>
      <c r="L26" s="27"/>
      <c r="M26" s="27"/>
      <c r="N26" s="162"/>
    </row>
    <row r="27" spans="1:14" ht="15.75">
      <c r="A27" s="84" t="s">
        <v>1665</v>
      </c>
      <c r="B27" s="28" t="s">
        <v>952</v>
      </c>
      <c r="C27" s="29">
        <v>7082</v>
      </c>
      <c r="D27" s="29"/>
      <c r="E27" s="29"/>
      <c r="F27" s="29"/>
      <c r="G27" s="229"/>
      <c r="H27" s="27"/>
      <c r="I27" s="27"/>
      <c r="J27" s="27"/>
      <c r="K27" s="27"/>
      <c r="L27" s="27"/>
      <c r="M27" s="27"/>
      <c r="N27" s="162"/>
    </row>
    <row r="28" spans="1:14" ht="15.75">
      <c r="A28" s="82"/>
      <c r="B28" s="27"/>
      <c r="C28" s="33"/>
      <c r="D28" s="29"/>
      <c r="E28" s="27"/>
      <c r="F28" s="27"/>
      <c r="G28" s="228"/>
      <c r="H28" s="27"/>
      <c r="I28" s="27"/>
      <c r="J28" s="27"/>
      <c r="K28" s="27"/>
      <c r="L28" s="27"/>
      <c r="M28" s="27"/>
      <c r="N28" s="162"/>
    </row>
    <row r="29" spans="1:14" ht="15.75">
      <c r="A29" s="83" t="s">
        <v>1667</v>
      </c>
      <c r="B29" s="28" t="s">
        <v>1561</v>
      </c>
      <c r="C29" s="29">
        <f>SUM(C27,C25,C23,C21,C19,C17,C15,C9)</f>
        <v>30077</v>
      </c>
      <c r="D29" s="29">
        <v>19605</v>
      </c>
      <c r="E29" s="29">
        <f>SUM(E27,E25,E23,E21,E19,E17,E15,E9)</f>
        <v>21456.921000000002</v>
      </c>
      <c r="F29" s="29">
        <f>SUM(F27,F25,F23,F21,F19,F17,F15,F9)</f>
        <v>19495</v>
      </c>
      <c r="G29" s="229">
        <f>SUM(G27,G25,G23,G21,G19,G17,G15,G9)</f>
        <v>18972</v>
      </c>
      <c r="H29" s="27"/>
      <c r="I29" s="27"/>
      <c r="J29" s="27"/>
      <c r="K29" s="27"/>
      <c r="L29" s="27"/>
      <c r="M29" s="27"/>
      <c r="N29" s="162"/>
    </row>
    <row r="30" spans="1:14" ht="15.75">
      <c r="A30" s="82"/>
      <c r="B30" s="27"/>
      <c r="C30" s="33"/>
      <c r="D30" s="27"/>
      <c r="E30" s="27"/>
      <c r="F30" s="27"/>
      <c r="G30" s="228"/>
      <c r="H30" s="27"/>
      <c r="I30" s="28" t="s">
        <v>1563</v>
      </c>
      <c r="J30" s="33">
        <v>5433</v>
      </c>
      <c r="K30" s="33"/>
      <c r="L30" s="27"/>
      <c r="M30" s="27"/>
      <c r="N30" s="162"/>
    </row>
    <row r="31" spans="1:14" ht="15.75">
      <c r="A31" s="82"/>
      <c r="B31" s="28" t="s">
        <v>230</v>
      </c>
      <c r="C31" s="29"/>
      <c r="D31" s="29">
        <v>1257</v>
      </c>
      <c r="E31" s="29">
        <f>SUM('1. sz. melléklet'!B61)/1000</f>
        <v>374.817</v>
      </c>
      <c r="F31" s="29">
        <f>M33-F29</f>
        <v>402</v>
      </c>
      <c r="G31" s="229">
        <f>N33-G29</f>
        <v>552</v>
      </c>
      <c r="H31" s="27"/>
      <c r="I31" s="27"/>
      <c r="J31" s="27"/>
      <c r="K31" s="27"/>
      <c r="L31" s="27"/>
      <c r="M31" s="27"/>
      <c r="N31" s="162"/>
    </row>
    <row r="32" spans="1:14" ht="15.75">
      <c r="A32" s="82"/>
      <c r="B32" s="27"/>
      <c r="C32" s="27"/>
      <c r="D32" s="27"/>
      <c r="E32" s="27"/>
      <c r="F32" s="27"/>
      <c r="G32" s="228"/>
      <c r="H32" s="27"/>
      <c r="I32" s="27"/>
      <c r="J32" s="27"/>
      <c r="K32" s="27"/>
      <c r="L32" s="27"/>
      <c r="M32" s="27"/>
      <c r="N32" s="162"/>
    </row>
    <row r="33" spans="1:14" s="26" customFormat="1" ht="31.5" customHeight="1">
      <c r="A33" s="235" t="s">
        <v>1564</v>
      </c>
      <c r="B33" s="294"/>
      <c r="C33" s="86">
        <f>SUM(C31,C29)</f>
        <v>30077</v>
      </c>
      <c r="D33" s="86">
        <f>SUM(D31,D29)</f>
        <v>20862</v>
      </c>
      <c r="E33" s="86">
        <f>SUM(E31,E29)</f>
        <v>21831.738</v>
      </c>
      <c r="F33" s="86">
        <f>SUM(F31,F29)</f>
        <v>19897</v>
      </c>
      <c r="G33" s="295">
        <f>SUM(G31,G29)</f>
        <v>19524</v>
      </c>
      <c r="H33" s="86"/>
      <c r="I33" s="86" t="s">
        <v>1564</v>
      </c>
      <c r="J33" s="86">
        <f>SUM(J30,J16,J12,J10)</f>
        <v>27963</v>
      </c>
      <c r="K33" s="86">
        <f>SUM(K30,K16,K12,K10)</f>
        <v>20862</v>
      </c>
      <c r="L33" s="86">
        <f>SUM(L16,L12,L10)</f>
        <v>21831.737999999998</v>
      </c>
      <c r="M33" s="86">
        <f>SUM(M16,M12,M10)</f>
        <v>19897</v>
      </c>
      <c r="N33" s="295">
        <f>SUM(N16,N12,N10)</f>
        <v>19524</v>
      </c>
    </row>
  </sheetData>
  <mergeCells count="10">
    <mergeCell ref="L1:N1"/>
    <mergeCell ref="I9:I10"/>
    <mergeCell ref="I11:I12"/>
    <mergeCell ref="D7:G7"/>
    <mergeCell ref="K7:N7"/>
    <mergeCell ref="A6:B7"/>
    <mergeCell ref="H6:I7"/>
    <mergeCell ref="L5:N5"/>
    <mergeCell ref="A2:N2"/>
    <mergeCell ref="A3:N3"/>
  </mergeCells>
  <printOptions/>
  <pageMargins left="0.64" right="0.7874015748031497" top="0.984251968503937" bottom="0.984251968503937" header="0.5118110236220472" footer="0.5118110236220472"/>
  <pageSetup horizontalDpi="600" verticalDpi="600" orientation="landscape" paperSize="9" scale="73" r:id="rId1"/>
</worksheet>
</file>

<file path=xl/worksheets/sheet25.xml><?xml version="1.0" encoding="utf-8"?>
<worksheet xmlns="http://schemas.openxmlformats.org/spreadsheetml/2006/main" xmlns:r="http://schemas.openxmlformats.org/officeDocument/2006/relationships">
  <sheetPr>
    <tabColor indexed="43"/>
  </sheetPr>
  <dimension ref="A1:N77"/>
  <sheetViews>
    <sheetView workbookViewId="0" topLeftCell="A1">
      <selection activeCell="B62" sqref="B62"/>
    </sheetView>
  </sheetViews>
  <sheetFormatPr defaultColWidth="9.140625" defaultRowHeight="12.75"/>
  <cols>
    <col min="1" max="1" width="53.7109375" style="167" customWidth="1"/>
    <col min="2" max="2" width="10.140625" style="167" customWidth="1"/>
    <col min="3" max="9" width="10.140625" style="166" customWidth="1"/>
    <col min="10" max="14" width="10.140625" style="167" customWidth="1"/>
    <col min="15" max="16384" width="9.140625" style="167" customWidth="1"/>
  </cols>
  <sheetData>
    <row r="1" s="175" customFormat="1" ht="15.75">
      <c r="N1" s="16" t="s">
        <v>1320</v>
      </c>
    </row>
    <row r="2" s="175" customFormat="1" ht="15.75">
      <c r="N2" s="16"/>
    </row>
    <row r="3" spans="1:14" s="175" customFormat="1" ht="19.5" customHeight="1">
      <c r="A3" s="1398" t="s">
        <v>495</v>
      </c>
      <c r="B3" s="1398"/>
      <c r="C3" s="1398"/>
      <c r="D3" s="1398"/>
      <c r="E3" s="1398"/>
      <c r="F3" s="1398"/>
      <c r="G3" s="1398"/>
      <c r="H3" s="1398"/>
      <c r="I3" s="1398"/>
      <c r="J3" s="1398"/>
      <c r="K3" s="1398"/>
      <c r="L3" s="1398"/>
      <c r="M3" s="1398"/>
      <c r="N3" s="1398"/>
    </row>
    <row r="4" spans="1:14" s="175" customFormat="1" ht="19.5" customHeight="1">
      <c r="A4" s="1398" t="s">
        <v>1603</v>
      </c>
      <c r="B4" s="1398"/>
      <c r="C4" s="1398"/>
      <c r="D4" s="1398"/>
      <c r="E4" s="1398"/>
      <c r="F4" s="1398"/>
      <c r="G4" s="1398"/>
      <c r="H4" s="1398"/>
      <c r="I4" s="1398"/>
      <c r="J4" s="1398"/>
      <c r="K4" s="1398"/>
      <c r="L4" s="1398"/>
      <c r="M4" s="1398"/>
      <c r="N4" s="1398"/>
    </row>
    <row r="5" spans="1:14" s="175" customFormat="1" ht="19.5" customHeight="1">
      <c r="A5" s="159"/>
      <c r="B5" s="159"/>
      <c r="C5" s="159"/>
      <c r="D5" s="159"/>
      <c r="E5" s="159"/>
      <c r="F5" s="159"/>
      <c r="G5" s="159"/>
      <c r="H5" s="159"/>
      <c r="I5" s="159"/>
      <c r="J5" s="159"/>
      <c r="K5" s="159"/>
      <c r="L5" s="159"/>
      <c r="M5" s="159"/>
      <c r="N5" s="159"/>
    </row>
    <row r="6" spans="1:14" s="175" customFormat="1" ht="19.5" customHeight="1">
      <c r="A6" s="159"/>
      <c r="B6" s="159"/>
      <c r="C6" s="159"/>
      <c r="D6" s="159"/>
      <c r="E6" s="159"/>
      <c r="F6" s="159"/>
      <c r="G6" s="159"/>
      <c r="H6" s="159"/>
      <c r="I6" s="159"/>
      <c r="J6" s="159"/>
      <c r="K6" s="159"/>
      <c r="L6" s="1962" t="s">
        <v>46</v>
      </c>
      <c r="M6" s="1962"/>
      <c r="N6" s="1962"/>
    </row>
    <row r="7" spans="1:14" ht="5.25" customHeight="1">
      <c r="A7" s="1963" t="s">
        <v>496</v>
      </c>
      <c r="B7" s="1964" t="s">
        <v>1602</v>
      </c>
      <c r="C7" s="1961" t="s">
        <v>1321</v>
      </c>
      <c r="D7" s="1961" t="s">
        <v>1322</v>
      </c>
      <c r="E7" s="1961" t="s">
        <v>1323</v>
      </c>
      <c r="F7" s="1961" t="s">
        <v>1324</v>
      </c>
      <c r="G7" s="1961" t="s">
        <v>1325</v>
      </c>
      <c r="H7" s="1961" t="s">
        <v>1326</v>
      </c>
      <c r="I7" s="1961" t="s">
        <v>1327</v>
      </c>
      <c r="J7" s="1961" t="s">
        <v>1328</v>
      </c>
      <c r="K7" s="1961" t="s">
        <v>1329</v>
      </c>
      <c r="L7" s="1961" t="s">
        <v>1330</v>
      </c>
      <c r="M7" s="1961" t="s">
        <v>1331</v>
      </c>
      <c r="N7" s="1965" t="s">
        <v>1332</v>
      </c>
    </row>
    <row r="8" spans="1:14" ht="15">
      <c r="A8" s="1963"/>
      <c r="B8" s="1964"/>
      <c r="C8" s="1961"/>
      <c r="D8" s="1961" t="s">
        <v>1333</v>
      </c>
      <c r="E8" s="1961" t="s">
        <v>1334</v>
      </c>
      <c r="F8" s="1961"/>
      <c r="G8" s="1961"/>
      <c r="H8" s="1961"/>
      <c r="I8" s="1961"/>
      <c r="J8" s="1961"/>
      <c r="K8" s="1961"/>
      <c r="L8" s="1961"/>
      <c r="M8" s="1961"/>
      <c r="N8" s="1965"/>
    </row>
    <row r="9" spans="1:14" ht="47.25" customHeight="1">
      <c r="A9" s="1963"/>
      <c r="B9" s="1964"/>
      <c r="C9" s="1961"/>
      <c r="D9" s="1961"/>
      <c r="E9" s="1961"/>
      <c r="F9" s="1961"/>
      <c r="G9" s="1961"/>
      <c r="H9" s="1961"/>
      <c r="I9" s="1961"/>
      <c r="J9" s="1961"/>
      <c r="K9" s="1961"/>
      <c r="L9" s="1961"/>
      <c r="M9" s="1961"/>
      <c r="N9" s="1965"/>
    </row>
    <row r="10" spans="1:14" ht="25.5" customHeight="1">
      <c r="A10" s="230" t="s">
        <v>1633</v>
      </c>
      <c r="B10" s="210">
        <f>SUM(C10:N10)</f>
        <v>8834</v>
      </c>
      <c r="C10" s="211">
        <v>390</v>
      </c>
      <c r="D10" s="211">
        <v>390</v>
      </c>
      <c r="E10" s="211">
        <v>2110</v>
      </c>
      <c r="F10" s="211">
        <v>400</v>
      </c>
      <c r="G10" s="211">
        <v>420</v>
      </c>
      <c r="H10" s="211">
        <v>510</v>
      </c>
      <c r="I10" s="211">
        <v>467</v>
      </c>
      <c r="J10" s="211">
        <v>1200</v>
      </c>
      <c r="K10" s="211">
        <v>1257</v>
      </c>
      <c r="L10" s="211">
        <v>420</v>
      </c>
      <c r="M10" s="211">
        <v>570</v>
      </c>
      <c r="N10" s="212">
        <v>700</v>
      </c>
    </row>
    <row r="11" spans="1:14" ht="15" hidden="1">
      <c r="A11" s="99"/>
      <c r="B11" s="2"/>
      <c r="C11" s="193"/>
      <c r="D11" s="193"/>
      <c r="E11" s="193"/>
      <c r="F11" s="193"/>
      <c r="G11" s="193"/>
      <c r="H11" s="193"/>
      <c r="I11" s="193"/>
      <c r="J11" s="193"/>
      <c r="K11" s="193"/>
      <c r="L11" s="193"/>
      <c r="M11" s="193"/>
      <c r="N11" s="97"/>
    </row>
    <row r="12" spans="1:14" ht="15" hidden="1">
      <c r="A12" s="99" t="s">
        <v>501</v>
      </c>
      <c r="B12" s="2"/>
      <c r="C12" s="193"/>
      <c r="D12" s="193"/>
      <c r="E12" s="193"/>
      <c r="F12" s="193"/>
      <c r="G12" s="193"/>
      <c r="H12" s="193"/>
      <c r="I12" s="193"/>
      <c r="J12" s="193"/>
      <c r="K12" s="193"/>
      <c r="L12" s="193"/>
      <c r="M12" s="193"/>
      <c r="N12" s="97"/>
    </row>
    <row r="13" spans="1:14" ht="15" hidden="1">
      <c r="A13" s="99"/>
      <c r="B13" s="2"/>
      <c r="C13" s="193"/>
      <c r="D13" s="193"/>
      <c r="E13" s="193"/>
      <c r="F13" s="193"/>
      <c r="G13" s="193"/>
      <c r="H13" s="193"/>
      <c r="I13" s="193"/>
      <c r="J13" s="193"/>
      <c r="K13" s="193"/>
      <c r="L13" s="193"/>
      <c r="M13" s="193"/>
      <c r="N13" s="97"/>
    </row>
    <row r="14" spans="1:14" ht="15" hidden="1">
      <c r="A14" s="99" t="s">
        <v>502</v>
      </c>
      <c r="B14" s="2"/>
      <c r="C14" s="193"/>
      <c r="D14" s="193"/>
      <c r="E14" s="193"/>
      <c r="F14" s="193"/>
      <c r="G14" s="193"/>
      <c r="H14" s="193"/>
      <c r="I14" s="193"/>
      <c r="J14" s="193"/>
      <c r="K14" s="193"/>
      <c r="L14" s="193"/>
      <c r="M14" s="193"/>
      <c r="N14" s="97"/>
    </row>
    <row r="15" spans="1:14" ht="15" hidden="1">
      <c r="A15" s="99" t="s">
        <v>504</v>
      </c>
      <c r="B15" s="2"/>
      <c r="C15" s="193"/>
      <c r="D15" s="193"/>
      <c r="E15" s="193"/>
      <c r="F15" s="193"/>
      <c r="G15" s="193"/>
      <c r="H15" s="193"/>
      <c r="I15" s="193"/>
      <c r="J15" s="193"/>
      <c r="K15" s="193"/>
      <c r="L15" s="193"/>
      <c r="M15" s="193"/>
      <c r="N15" s="97"/>
    </row>
    <row r="16" spans="1:14" ht="15" hidden="1">
      <c r="A16" s="99" t="s">
        <v>505</v>
      </c>
      <c r="B16" s="2"/>
      <c r="C16" s="193"/>
      <c r="D16" s="193"/>
      <c r="E16" s="193"/>
      <c r="F16" s="193"/>
      <c r="G16" s="193"/>
      <c r="H16" s="193"/>
      <c r="I16" s="193"/>
      <c r="J16" s="193"/>
      <c r="K16" s="193"/>
      <c r="L16" s="193"/>
      <c r="M16" s="193"/>
      <c r="N16" s="97"/>
    </row>
    <row r="17" spans="1:14" ht="15" hidden="1">
      <c r="A17" s="99" t="s">
        <v>714</v>
      </c>
      <c r="B17" s="2"/>
      <c r="C17" s="193"/>
      <c r="D17" s="193"/>
      <c r="E17" s="193"/>
      <c r="F17" s="193"/>
      <c r="G17" s="193"/>
      <c r="H17" s="193"/>
      <c r="I17" s="193"/>
      <c r="J17" s="193"/>
      <c r="K17" s="193"/>
      <c r="L17" s="193"/>
      <c r="M17" s="193"/>
      <c r="N17" s="97"/>
    </row>
    <row r="18" spans="1:14" ht="15" hidden="1">
      <c r="A18" s="194" t="s">
        <v>715</v>
      </c>
      <c r="B18" s="2"/>
      <c r="C18" s="193"/>
      <c r="D18" s="193"/>
      <c r="E18" s="193"/>
      <c r="F18" s="193"/>
      <c r="G18" s="193"/>
      <c r="H18" s="193"/>
      <c r="I18" s="193"/>
      <c r="J18" s="193"/>
      <c r="K18" s="193"/>
      <c r="L18" s="193"/>
      <c r="M18" s="193"/>
      <c r="N18" s="97"/>
    </row>
    <row r="19" spans="1:14" ht="15" hidden="1">
      <c r="A19" s="194" t="s">
        <v>1335</v>
      </c>
      <c r="B19" s="2"/>
      <c r="C19" s="193"/>
      <c r="D19" s="193"/>
      <c r="E19" s="193"/>
      <c r="F19" s="193"/>
      <c r="G19" s="193"/>
      <c r="H19" s="193"/>
      <c r="I19" s="193"/>
      <c r="J19" s="193"/>
      <c r="K19" s="193"/>
      <c r="L19" s="193"/>
      <c r="M19" s="193"/>
      <c r="N19" s="97"/>
    </row>
    <row r="20" spans="1:14" ht="15" hidden="1">
      <c r="A20" s="194" t="s">
        <v>1336</v>
      </c>
      <c r="B20" s="2"/>
      <c r="C20" s="193"/>
      <c r="D20" s="193"/>
      <c r="E20" s="193"/>
      <c r="F20" s="193"/>
      <c r="G20" s="193"/>
      <c r="H20" s="193"/>
      <c r="I20" s="193"/>
      <c r="J20" s="193"/>
      <c r="K20" s="193"/>
      <c r="L20" s="193"/>
      <c r="M20" s="193"/>
      <c r="N20" s="97"/>
    </row>
    <row r="21" spans="1:14" ht="15" hidden="1">
      <c r="A21" s="99" t="s">
        <v>716</v>
      </c>
      <c r="B21" s="2"/>
      <c r="C21" s="193"/>
      <c r="D21" s="193"/>
      <c r="E21" s="193"/>
      <c r="F21" s="193"/>
      <c r="G21" s="193"/>
      <c r="H21" s="193"/>
      <c r="I21" s="193"/>
      <c r="J21" s="193"/>
      <c r="K21" s="193"/>
      <c r="L21" s="193"/>
      <c r="M21" s="193"/>
      <c r="N21" s="97"/>
    </row>
    <row r="22" spans="1:14" ht="15" hidden="1">
      <c r="A22" s="99" t="s">
        <v>717</v>
      </c>
      <c r="B22" s="2"/>
      <c r="C22" s="193"/>
      <c r="D22" s="193"/>
      <c r="E22" s="193"/>
      <c r="F22" s="193"/>
      <c r="G22" s="193"/>
      <c r="H22" s="193"/>
      <c r="I22" s="193"/>
      <c r="J22" s="193"/>
      <c r="K22" s="193"/>
      <c r="L22" s="193"/>
      <c r="M22" s="193"/>
      <c r="N22" s="97"/>
    </row>
    <row r="23" spans="1:14" ht="15" hidden="1">
      <c r="A23" s="194" t="s">
        <v>718</v>
      </c>
      <c r="B23" s="2"/>
      <c r="C23" s="193"/>
      <c r="D23" s="193"/>
      <c r="E23" s="193"/>
      <c r="F23" s="193"/>
      <c r="G23" s="193"/>
      <c r="H23" s="193"/>
      <c r="I23" s="193"/>
      <c r="J23" s="193"/>
      <c r="K23" s="193"/>
      <c r="L23" s="193"/>
      <c r="M23" s="193"/>
      <c r="N23" s="97"/>
    </row>
    <row r="24" spans="1:14" ht="15" hidden="1">
      <c r="A24" s="194" t="s">
        <v>719</v>
      </c>
      <c r="B24" s="2"/>
      <c r="C24" s="193"/>
      <c r="D24" s="193"/>
      <c r="E24" s="193"/>
      <c r="F24" s="193"/>
      <c r="G24" s="193"/>
      <c r="H24" s="193"/>
      <c r="I24" s="193"/>
      <c r="J24" s="193"/>
      <c r="K24" s="193"/>
      <c r="L24" s="193"/>
      <c r="M24" s="193"/>
      <c r="N24" s="97"/>
    </row>
    <row r="25" spans="1:14" ht="15" hidden="1">
      <c r="A25" s="194" t="s">
        <v>720</v>
      </c>
      <c r="B25" s="2"/>
      <c r="C25" s="193"/>
      <c r="D25" s="193"/>
      <c r="E25" s="193"/>
      <c r="F25" s="193"/>
      <c r="G25" s="193"/>
      <c r="H25" s="193"/>
      <c r="I25" s="193"/>
      <c r="J25" s="193"/>
      <c r="K25" s="193"/>
      <c r="L25" s="193"/>
      <c r="M25" s="193"/>
      <c r="N25" s="97"/>
    </row>
    <row r="26" spans="1:14" ht="15" hidden="1">
      <c r="A26" s="194" t="s">
        <v>382</v>
      </c>
      <c r="B26" s="2"/>
      <c r="C26" s="193"/>
      <c r="D26" s="193"/>
      <c r="E26" s="193"/>
      <c r="F26" s="193"/>
      <c r="G26" s="193"/>
      <c r="H26" s="193"/>
      <c r="I26" s="193"/>
      <c r="J26" s="193"/>
      <c r="K26" s="193"/>
      <c r="L26" s="193"/>
      <c r="M26" s="193"/>
      <c r="N26" s="97"/>
    </row>
    <row r="27" spans="1:14" ht="15" hidden="1">
      <c r="A27" s="194" t="s">
        <v>383</v>
      </c>
      <c r="B27" s="2"/>
      <c r="C27" s="193"/>
      <c r="D27" s="193"/>
      <c r="E27" s="193"/>
      <c r="F27" s="193"/>
      <c r="G27" s="193"/>
      <c r="H27" s="193"/>
      <c r="I27" s="193"/>
      <c r="J27" s="193"/>
      <c r="K27" s="193"/>
      <c r="L27" s="193"/>
      <c r="M27" s="193"/>
      <c r="N27" s="97"/>
    </row>
    <row r="28" spans="1:14" ht="15" hidden="1">
      <c r="A28" s="99" t="s">
        <v>508</v>
      </c>
      <c r="B28" s="2"/>
      <c r="C28" s="193"/>
      <c r="D28" s="193"/>
      <c r="E28" s="193"/>
      <c r="F28" s="193"/>
      <c r="G28" s="193"/>
      <c r="H28" s="193"/>
      <c r="I28" s="193"/>
      <c r="J28" s="193"/>
      <c r="K28" s="193"/>
      <c r="L28" s="193"/>
      <c r="M28" s="193"/>
      <c r="N28" s="97"/>
    </row>
    <row r="29" spans="1:14" ht="15" hidden="1">
      <c r="A29" s="99" t="s">
        <v>509</v>
      </c>
      <c r="B29" s="2"/>
      <c r="C29" s="193"/>
      <c r="D29" s="193"/>
      <c r="E29" s="193"/>
      <c r="F29" s="193"/>
      <c r="G29" s="193"/>
      <c r="H29" s="193"/>
      <c r="I29" s="193"/>
      <c r="J29" s="193"/>
      <c r="K29" s="193"/>
      <c r="L29" s="193"/>
      <c r="M29" s="193"/>
      <c r="N29" s="97"/>
    </row>
    <row r="30" spans="1:14" ht="15" hidden="1">
      <c r="A30" s="99" t="s">
        <v>510</v>
      </c>
      <c r="B30" s="2"/>
      <c r="C30" s="193"/>
      <c r="D30" s="193"/>
      <c r="E30" s="193"/>
      <c r="F30" s="193"/>
      <c r="G30" s="193"/>
      <c r="H30" s="193"/>
      <c r="I30" s="193"/>
      <c r="J30" s="193"/>
      <c r="K30" s="193"/>
      <c r="L30" s="193"/>
      <c r="M30" s="193"/>
      <c r="N30" s="97"/>
    </row>
    <row r="31" spans="1:14" ht="25.5" customHeight="1">
      <c r="A31" s="191" t="s">
        <v>810</v>
      </c>
      <c r="B31" s="2">
        <f>SUM(C31:N31)</f>
        <v>6390</v>
      </c>
      <c r="C31" s="193">
        <v>535</v>
      </c>
      <c r="D31" s="193">
        <v>535</v>
      </c>
      <c r="E31" s="193">
        <v>535</v>
      </c>
      <c r="F31" s="193">
        <v>535</v>
      </c>
      <c r="G31" s="193">
        <v>535</v>
      </c>
      <c r="H31" s="193">
        <v>535</v>
      </c>
      <c r="I31" s="193">
        <v>494</v>
      </c>
      <c r="J31" s="193">
        <v>535</v>
      </c>
      <c r="K31" s="193">
        <v>535</v>
      </c>
      <c r="L31" s="193">
        <v>535</v>
      </c>
      <c r="M31" s="193">
        <v>540</v>
      </c>
      <c r="N31" s="97">
        <v>541</v>
      </c>
    </row>
    <row r="32" spans="1:14" ht="15" hidden="1">
      <c r="A32" s="99" t="s">
        <v>513</v>
      </c>
      <c r="B32" s="2"/>
      <c r="C32" s="193"/>
      <c r="D32" s="193"/>
      <c r="E32" s="193"/>
      <c r="F32" s="193"/>
      <c r="G32" s="193"/>
      <c r="H32" s="193"/>
      <c r="I32" s="193"/>
      <c r="J32" s="193"/>
      <c r="K32" s="193"/>
      <c r="L32" s="193"/>
      <c r="M32" s="193"/>
      <c r="N32" s="97"/>
    </row>
    <row r="33" spans="1:14" ht="15" hidden="1">
      <c r="A33" s="99" t="s">
        <v>514</v>
      </c>
      <c r="B33" s="2"/>
      <c r="C33" s="193"/>
      <c r="D33" s="193"/>
      <c r="E33" s="193"/>
      <c r="F33" s="193"/>
      <c r="G33" s="193"/>
      <c r="H33" s="193"/>
      <c r="I33" s="193"/>
      <c r="J33" s="193"/>
      <c r="K33" s="193"/>
      <c r="L33" s="193"/>
      <c r="M33" s="193"/>
      <c r="N33" s="97"/>
    </row>
    <row r="34" spans="1:14" ht="15" hidden="1">
      <c r="A34" s="99" t="s">
        <v>516</v>
      </c>
      <c r="B34" s="2"/>
      <c r="C34" s="193"/>
      <c r="D34" s="193"/>
      <c r="E34" s="193"/>
      <c r="F34" s="193"/>
      <c r="G34" s="193"/>
      <c r="H34" s="193"/>
      <c r="I34" s="193"/>
      <c r="J34" s="193"/>
      <c r="K34" s="193"/>
      <c r="L34" s="193"/>
      <c r="M34" s="193"/>
      <c r="N34" s="97"/>
    </row>
    <row r="35" spans="1:14" ht="15" hidden="1">
      <c r="A35" s="99" t="s">
        <v>3</v>
      </c>
      <c r="B35" s="2"/>
      <c r="C35" s="193"/>
      <c r="D35" s="193"/>
      <c r="E35" s="193"/>
      <c r="F35" s="193"/>
      <c r="G35" s="193"/>
      <c r="H35" s="193"/>
      <c r="I35" s="193"/>
      <c r="J35" s="193"/>
      <c r="K35" s="193"/>
      <c r="L35" s="193"/>
      <c r="M35" s="193"/>
      <c r="N35" s="97"/>
    </row>
    <row r="36" spans="1:14" ht="15" hidden="1">
      <c r="A36" s="99" t="s">
        <v>518</v>
      </c>
      <c r="B36" s="2"/>
      <c r="C36" s="193"/>
      <c r="D36" s="193"/>
      <c r="E36" s="193"/>
      <c r="F36" s="193"/>
      <c r="G36" s="193"/>
      <c r="H36" s="193"/>
      <c r="I36" s="193"/>
      <c r="J36" s="193"/>
      <c r="K36" s="193"/>
      <c r="L36" s="193"/>
      <c r="M36" s="193"/>
      <c r="N36" s="97"/>
    </row>
    <row r="37" spans="1:14" ht="15" hidden="1">
      <c r="A37" s="99" t="s">
        <v>520</v>
      </c>
      <c r="B37" s="2"/>
      <c r="C37" s="193"/>
      <c r="D37" s="193"/>
      <c r="E37" s="193"/>
      <c r="F37" s="193"/>
      <c r="G37" s="193"/>
      <c r="H37" s="193"/>
      <c r="I37" s="193"/>
      <c r="J37" s="193"/>
      <c r="K37" s="193"/>
      <c r="L37" s="193"/>
      <c r="M37" s="193"/>
      <c r="N37" s="97"/>
    </row>
    <row r="38" spans="1:14" ht="15" hidden="1">
      <c r="A38" s="99" t="s">
        <v>521</v>
      </c>
      <c r="B38" s="2"/>
      <c r="C38" s="193"/>
      <c r="D38" s="193"/>
      <c r="E38" s="193"/>
      <c r="F38" s="193"/>
      <c r="G38" s="193"/>
      <c r="H38" s="193"/>
      <c r="I38" s="193"/>
      <c r="J38" s="193"/>
      <c r="K38" s="193"/>
      <c r="L38" s="193"/>
      <c r="M38" s="193"/>
      <c r="N38" s="97"/>
    </row>
    <row r="39" spans="1:14" ht="15" hidden="1">
      <c r="A39" s="99" t="s">
        <v>522</v>
      </c>
      <c r="B39" s="2"/>
      <c r="C39" s="193"/>
      <c r="D39" s="193"/>
      <c r="E39" s="193"/>
      <c r="F39" s="193"/>
      <c r="G39" s="193"/>
      <c r="H39" s="193"/>
      <c r="I39" s="193"/>
      <c r="J39" s="193"/>
      <c r="K39" s="193"/>
      <c r="L39" s="193"/>
      <c r="M39" s="193"/>
      <c r="N39" s="97"/>
    </row>
    <row r="40" spans="1:14" ht="25.5" customHeight="1">
      <c r="A40" s="191" t="s">
        <v>811</v>
      </c>
      <c r="B40" s="2">
        <f aca="true" t="shared" si="0" ref="B40:B55">SUM(C40:N40)</f>
        <v>640</v>
      </c>
      <c r="C40" s="193">
        <v>10</v>
      </c>
      <c r="D40" s="193">
        <v>10</v>
      </c>
      <c r="E40" s="193">
        <v>10</v>
      </c>
      <c r="F40" s="193">
        <v>20</v>
      </c>
      <c r="G40" s="193">
        <v>40</v>
      </c>
      <c r="H40" s="193">
        <v>40</v>
      </c>
      <c r="I40" s="193">
        <v>20</v>
      </c>
      <c r="J40" s="193">
        <v>60</v>
      </c>
      <c r="K40" s="193">
        <v>50</v>
      </c>
      <c r="L40" s="193">
        <v>50</v>
      </c>
      <c r="M40" s="193">
        <v>130</v>
      </c>
      <c r="N40" s="97">
        <v>200</v>
      </c>
    </row>
    <row r="41" spans="1:14" ht="15" hidden="1">
      <c r="A41" s="99" t="s">
        <v>525</v>
      </c>
      <c r="B41" s="2">
        <f t="shared" si="0"/>
        <v>0</v>
      </c>
      <c r="C41" s="193"/>
      <c r="D41" s="193"/>
      <c r="E41" s="193"/>
      <c r="F41" s="193"/>
      <c r="G41" s="193"/>
      <c r="H41" s="193"/>
      <c r="I41" s="193"/>
      <c r="J41" s="193"/>
      <c r="K41" s="193"/>
      <c r="L41" s="193"/>
      <c r="M41" s="193"/>
      <c r="N41" s="97"/>
    </row>
    <row r="42" spans="1:14" ht="15" hidden="1">
      <c r="A42" s="99" t="s">
        <v>527</v>
      </c>
      <c r="B42" s="2">
        <f t="shared" si="0"/>
        <v>0</v>
      </c>
      <c r="C42" s="193"/>
      <c r="D42" s="193"/>
      <c r="E42" s="193"/>
      <c r="F42" s="193"/>
      <c r="G42" s="193"/>
      <c r="H42" s="193"/>
      <c r="I42" s="193"/>
      <c r="J42" s="193"/>
      <c r="K42" s="193"/>
      <c r="L42" s="193"/>
      <c r="M42" s="193"/>
      <c r="N42" s="97"/>
    </row>
    <row r="43" spans="1:14" ht="15" hidden="1">
      <c r="A43" s="99" t="s">
        <v>529</v>
      </c>
      <c r="B43" s="2">
        <f t="shared" si="0"/>
        <v>0</v>
      </c>
      <c r="C43" s="193"/>
      <c r="D43" s="193"/>
      <c r="E43" s="193"/>
      <c r="F43" s="193"/>
      <c r="G43" s="193"/>
      <c r="H43" s="193"/>
      <c r="I43" s="193"/>
      <c r="J43" s="193"/>
      <c r="K43" s="193"/>
      <c r="L43" s="193"/>
      <c r="M43" s="193"/>
      <c r="N43" s="97"/>
    </row>
    <row r="44" spans="1:14" ht="15" hidden="1">
      <c r="A44" s="99" t="s">
        <v>1548</v>
      </c>
      <c r="B44" s="2">
        <f t="shared" si="0"/>
        <v>0</v>
      </c>
      <c r="C44" s="193"/>
      <c r="D44" s="193"/>
      <c r="E44" s="193"/>
      <c r="F44" s="193"/>
      <c r="G44" s="193"/>
      <c r="H44" s="193"/>
      <c r="I44" s="193"/>
      <c r="J44" s="193"/>
      <c r="K44" s="193"/>
      <c r="L44" s="193"/>
      <c r="M44" s="193"/>
      <c r="N44" s="97"/>
    </row>
    <row r="45" spans="1:14" ht="25.5" customHeight="1">
      <c r="A45" s="191" t="s">
        <v>812</v>
      </c>
      <c r="B45" s="2">
        <f t="shared" si="0"/>
        <v>1772</v>
      </c>
      <c r="C45" s="193">
        <v>20</v>
      </c>
      <c r="D45" s="193">
        <v>20</v>
      </c>
      <c r="E45" s="193">
        <v>20</v>
      </c>
      <c r="F45" s="193">
        <v>220</v>
      </c>
      <c r="G45" s="193">
        <v>100</v>
      </c>
      <c r="H45" s="193">
        <v>150</v>
      </c>
      <c r="I45" s="193">
        <v>126</v>
      </c>
      <c r="J45" s="193">
        <v>70</v>
      </c>
      <c r="K45" s="193">
        <v>340</v>
      </c>
      <c r="L45" s="193">
        <v>156</v>
      </c>
      <c r="M45" s="193">
        <v>250</v>
      </c>
      <c r="N45" s="97">
        <v>300</v>
      </c>
    </row>
    <row r="46" spans="1:14" ht="15" hidden="1">
      <c r="A46" s="99" t="s">
        <v>1550</v>
      </c>
      <c r="B46" s="2">
        <f t="shared" si="0"/>
        <v>0</v>
      </c>
      <c r="C46" s="193"/>
      <c r="D46" s="193"/>
      <c r="E46" s="193"/>
      <c r="F46" s="193"/>
      <c r="G46" s="193"/>
      <c r="H46" s="193"/>
      <c r="I46" s="193"/>
      <c r="J46" s="193"/>
      <c r="K46" s="193"/>
      <c r="L46" s="193"/>
      <c r="M46" s="193"/>
      <c r="N46" s="97"/>
    </row>
    <row r="47" spans="1:14" ht="15" hidden="1">
      <c r="A47" s="99" t="s">
        <v>1551</v>
      </c>
      <c r="B47" s="2">
        <f t="shared" si="0"/>
        <v>0</v>
      </c>
      <c r="C47" s="193"/>
      <c r="D47" s="193"/>
      <c r="E47" s="193"/>
      <c r="F47" s="193"/>
      <c r="G47" s="193"/>
      <c r="H47" s="193"/>
      <c r="I47" s="193"/>
      <c r="J47" s="193"/>
      <c r="K47" s="193"/>
      <c r="L47" s="193"/>
      <c r="M47" s="193"/>
      <c r="N47" s="97"/>
    </row>
    <row r="48" spans="1:14" ht="15" hidden="1">
      <c r="A48" s="99" t="s">
        <v>1553</v>
      </c>
      <c r="B48" s="2">
        <f t="shared" si="0"/>
        <v>0</v>
      </c>
      <c r="C48" s="193"/>
      <c r="D48" s="193"/>
      <c r="E48" s="193"/>
      <c r="F48" s="193"/>
      <c r="G48" s="193"/>
      <c r="H48" s="193"/>
      <c r="I48" s="193"/>
      <c r="J48" s="193"/>
      <c r="K48" s="193"/>
      <c r="L48" s="193"/>
      <c r="M48" s="193"/>
      <c r="N48" s="97"/>
    </row>
    <row r="49" spans="1:14" ht="15" hidden="1">
      <c r="A49" s="99" t="s">
        <v>1555</v>
      </c>
      <c r="B49" s="2">
        <f t="shared" si="0"/>
        <v>0</v>
      </c>
      <c r="C49" s="193"/>
      <c r="D49" s="193"/>
      <c r="E49" s="193"/>
      <c r="F49" s="193"/>
      <c r="G49" s="193"/>
      <c r="H49" s="193"/>
      <c r="I49" s="193"/>
      <c r="J49" s="193"/>
      <c r="K49" s="193"/>
      <c r="L49" s="193"/>
      <c r="M49" s="193"/>
      <c r="N49" s="97"/>
    </row>
    <row r="50" spans="1:14" ht="15" hidden="1">
      <c r="A50" s="99" t="s">
        <v>1551</v>
      </c>
      <c r="B50" s="2">
        <f t="shared" si="0"/>
        <v>0</v>
      </c>
      <c r="C50" s="193"/>
      <c r="D50" s="193"/>
      <c r="E50" s="193"/>
      <c r="F50" s="193"/>
      <c r="G50" s="193"/>
      <c r="H50" s="193"/>
      <c r="I50" s="193"/>
      <c r="J50" s="193"/>
      <c r="K50" s="193"/>
      <c r="L50" s="193"/>
      <c r="M50" s="193"/>
      <c r="N50" s="97"/>
    </row>
    <row r="51" spans="1:14" ht="15" hidden="1">
      <c r="A51" s="99" t="s">
        <v>1553</v>
      </c>
      <c r="B51" s="2">
        <f t="shared" si="0"/>
        <v>0</v>
      </c>
      <c r="C51" s="193"/>
      <c r="D51" s="193"/>
      <c r="E51" s="193"/>
      <c r="F51" s="193"/>
      <c r="G51" s="193"/>
      <c r="H51" s="193"/>
      <c r="I51" s="193"/>
      <c r="J51" s="193"/>
      <c r="K51" s="193"/>
      <c r="L51" s="193"/>
      <c r="M51" s="193"/>
      <c r="N51" s="97"/>
    </row>
    <row r="52" spans="1:14" ht="12.75" customHeight="1" hidden="1">
      <c r="A52" s="99" t="s">
        <v>1337</v>
      </c>
      <c r="B52" s="2">
        <f t="shared" si="0"/>
        <v>0</v>
      </c>
      <c r="C52" s="193"/>
      <c r="D52" s="193"/>
      <c r="E52" s="193"/>
      <c r="F52" s="193"/>
      <c r="G52" s="193"/>
      <c r="H52" s="193"/>
      <c r="I52" s="193"/>
      <c r="J52" s="193"/>
      <c r="K52" s="193"/>
      <c r="L52" s="193"/>
      <c r="M52" s="193"/>
      <c r="N52" s="97"/>
    </row>
    <row r="53" spans="1:14" ht="12.75" customHeight="1" hidden="1">
      <c r="A53" s="99" t="s">
        <v>1309</v>
      </c>
      <c r="B53" s="2">
        <f t="shared" si="0"/>
        <v>0</v>
      </c>
      <c r="C53" s="193"/>
      <c r="D53" s="193"/>
      <c r="E53" s="193"/>
      <c r="F53" s="193"/>
      <c r="G53" s="193"/>
      <c r="H53" s="193"/>
      <c r="I53" s="193"/>
      <c r="J53" s="193"/>
      <c r="K53" s="193"/>
      <c r="L53" s="193"/>
      <c r="M53" s="193"/>
      <c r="N53" s="97"/>
    </row>
    <row r="54" spans="1:14" ht="28.5" customHeight="1">
      <c r="A54" s="231" t="s">
        <v>863</v>
      </c>
      <c r="B54" s="2">
        <f t="shared" si="0"/>
        <v>12</v>
      </c>
      <c r="C54" s="193">
        <v>1</v>
      </c>
      <c r="D54" s="193">
        <v>1</v>
      </c>
      <c r="E54" s="193">
        <v>1</v>
      </c>
      <c r="F54" s="193">
        <v>1</v>
      </c>
      <c r="G54" s="193">
        <v>1</v>
      </c>
      <c r="H54" s="193">
        <v>1</v>
      </c>
      <c r="I54" s="193">
        <v>1</v>
      </c>
      <c r="J54" s="193">
        <v>1</v>
      </c>
      <c r="K54" s="193">
        <v>1</v>
      </c>
      <c r="L54" s="193">
        <v>1</v>
      </c>
      <c r="M54" s="193">
        <v>1</v>
      </c>
      <c r="N54" s="97">
        <v>1</v>
      </c>
    </row>
    <row r="55" spans="1:14" ht="25.5" customHeight="1">
      <c r="A55" s="191" t="s">
        <v>1634</v>
      </c>
      <c r="B55" s="2">
        <f t="shared" si="0"/>
        <v>3809</v>
      </c>
      <c r="C55" s="193"/>
      <c r="D55" s="193"/>
      <c r="E55" s="193"/>
      <c r="F55" s="193"/>
      <c r="G55" s="193"/>
      <c r="H55" s="193">
        <v>1000</v>
      </c>
      <c r="I55" s="193"/>
      <c r="J55" s="193"/>
      <c r="K55" s="193">
        <v>1000</v>
      </c>
      <c r="L55" s="193">
        <v>600</v>
      </c>
      <c r="M55" s="193"/>
      <c r="N55" s="97">
        <v>1209</v>
      </c>
    </row>
    <row r="56" spans="1:14" ht="25.5" customHeight="1">
      <c r="A56" s="191" t="s">
        <v>864</v>
      </c>
      <c r="B56" s="2"/>
      <c r="C56" s="193"/>
      <c r="D56" s="193"/>
      <c r="E56" s="193"/>
      <c r="F56" s="193"/>
      <c r="G56" s="193"/>
      <c r="H56" s="193"/>
      <c r="I56" s="193"/>
      <c r="J56" s="193"/>
      <c r="K56" s="193"/>
      <c r="L56" s="193"/>
      <c r="M56" s="193"/>
      <c r="N56" s="97"/>
    </row>
    <row r="57" spans="1:14" ht="25.5" customHeight="1">
      <c r="A57" s="191" t="s">
        <v>865</v>
      </c>
      <c r="B57" s="2">
        <v>0</v>
      </c>
      <c r="C57" s="193"/>
      <c r="D57" s="193"/>
      <c r="E57" s="193"/>
      <c r="F57" s="193"/>
      <c r="G57" s="193"/>
      <c r="H57" s="193"/>
      <c r="I57" s="193"/>
      <c r="J57" s="193"/>
      <c r="K57" s="193"/>
      <c r="L57" s="193"/>
      <c r="M57" s="193"/>
      <c r="N57" s="97"/>
    </row>
    <row r="58" spans="1:14" ht="15" hidden="1">
      <c r="A58" s="99" t="s">
        <v>1558</v>
      </c>
      <c r="B58" s="2">
        <v>0</v>
      </c>
      <c r="C58" s="193"/>
      <c r="D58" s="193"/>
      <c r="E58" s="193"/>
      <c r="F58" s="193"/>
      <c r="G58" s="193"/>
      <c r="H58" s="193"/>
      <c r="I58" s="193"/>
      <c r="J58" s="193"/>
      <c r="K58" s="193"/>
      <c r="L58" s="193"/>
      <c r="M58" s="193"/>
      <c r="N58" s="97"/>
    </row>
    <row r="59" spans="1:14" ht="15" hidden="1">
      <c r="A59" s="99" t="s">
        <v>1559</v>
      </c>
      <c r="B59" s="2">
        <v>0</v>
      </c>
      <c r="C59" s="193"/>
      <c r="D59" s="195"/>
      <c r="E59" s="193"/>
      <c r="F59" s="193"/>
      <c r="G59" s="193"/>
      <c r="H59" s="193"/>
      <c r="I59" s="193"/>
      <c r="J59" s="193"/>
      <c r="K59" s="193"/>
      <c r="L59" s="193"/>
      <c r="M59" s="193"/>
      <c r="N59" s="97"/>
    </row>
    <row r="60" spans="1:14" ht="12.75" customHeight="1" hidden="1">
      <c r="A60" s="99" t="s">
        <v>1560</v>
      </c>
      <c r="B60" s="2">
        <v>0</v>
      </c>
      <c r="C60" s="193"/>
      <c r="D60" s="193"/>
      <c r="E60" s="193"/>
      <c r="F60" s="193"/>
      <c r="G60" s="193"/>
      <c r="H60" s="193"/>
      <c r="I60" s="193"/>
      <c r="J60" s="193"/>
      <c r="K60" s="193"/>
      <c r="L60" s="193"/>
      <c r="M60" s="193"/>
      <c r="N60" s="97"/>
    </row>
    <row r="61" spans="1:14" ht="12.75" customHeight="1" hidden="1">
      <c r="A61" s="99"/>
      <c r="B61" s="192">
        <v>0</v>
      </c>
      <c r="C61" s="193"/>
      <c r="D61" s="193"/>
      <c r="E61" s="193"/>
      <c r="F61" s="193"/>
      <c r="G61" s="193"/>
      <c r="H61" s="193"/>
      <c r="I61" s="193"/>
      <c r="J61" s="193"/>
      <c r="K61" s="193"/>
      <c r="L61" s="193"/>
      <c r="M61" s="193"/>
      <c r="N61" s="97"/>
    </row>
    <row r="62" spans="1:14" ht="12.75" customHeight="1" hidden="1">
      <c r="A62" s="191"/>
      <c r="B62" s="2">
        <v>0</v>
      </c>
      <c r="C62" s="193"/>
      <c r="D62" s="193"/>
      <c r="E62" s="193"/>
      <c r="F62" s="193"/>
      <c r="G62" s="193"/>
      <c r="H62" s="193"/>
      <c r="I62" s="193"/>
      <c r="J62" s="193"/>
      <c r="K62" s="193"/>
      <c r="L62" s="193"/>
      <c r="M62" s="193"/>
      <c r="N62" s="97"/>
    </row>
    <row r="63" spans="1:14" ht="12.75" customHeight="1" hidden="1">
      <c r="A63" s="100"/>
      <c r="B63" s="206">
        <v>0</v>
      </c>
      <c r="C63" s="199"/>
      <c r="D63" s="199"/>
      <c r="E63" s="199"/>
      <c r="F63" s="199"/>
      <c r="G63" s="199"/>
      <c r="H63" s="199"/>
      <c r="I63" s="199"/>
      <c r="J63" s="199"/>
      <c r="K63" s="199"/>
      <c r="L63" s="199"/>
      <c r="M63" s="199"/>
      <c r="N63" s="98"/>
    </row>
    <row r="64" spans="1:14" ht="24.75" customHeight="1">
      <c r="A64" s="202" t="s">
        <v>227</v>
      </c>
      <c r="B64" s="164">
        <f aca="true" t="shared" si="1" ref="B64:N64">SUM(B55,B54,B45,B40,B31,B10)</f>
        <v>21457</v>
      </c>
      <c r="C64" s="164">
        <f t="shared" si="1"/>
        <v>956</v>
      </c>
      <c r="D64" s="164">
        <f t="shared" si="1"/>
        <v>956</v>
      </c>
      <c r="E64" s="164">
        <f t="shared" si="1"/>
        <v>2676</v>
      </c>
      <c r="F64" s="164">
        <f t="shared" si="1"/>
        <v>1176</v>
      </c>
      <c r="G64" s="164">
        <f t="shared" si="1"/>
        <v>1096</v>
      </c>
      <c r="H64" s="164">
        <f t="shared" si="1"/>
        <v>2236</v>
      </c>
      <c r="I64" s="164">
        <f t="shared" si="1"/>
        <v>1108</v>
      </c>
      <c r="J64" s="164">
        <f t="shared" si="1"/>
        <v>1866</v>
      </c>
      <c r="K64" s="164">
        <f t="shared" si="1"/>
        <v>3183</v>
      </c>
      <c r="L64" s="164">
        <f t="shared" si="1"/>
        <v>1762</v>
      </c>
      <c r="M64" s="164">
        <f t="shared" si="1"/>
        <v>1491</v>
      </c>
      <c r="N64" s="209">
        <f t="shared" si="1"/>
        <v>2951</v>
      </c>
    </row>
    <row r="65" spans="1:14" ht="24" customHeight="1">
      <c r="A65" s="232" t="s">
        <v>866</v>
      </c>
      <c r="B65" s="207">
        <f>SUM(C65:N65)</f>
        <v>11149</v>
      </c>
      <c r="C65" s="208">
        <v>929</v>
      </c>
      <c r="D65" s="208">
        <v>929</v>
      </c>
      <c r="E65" s="208">
        <v>929</v>
      </c>
      <c r="F65" s="208">
        <v>929</v>
      </c>
      <c r="G65" s="208">
        <v>929</v>
      </c>
      <c r="H65" s="208">
        <v>929</v>
      </c>
      <c r="I65" s="208">
        <v>929</v>
      </c>
      <c r="J65" s="208">
        <v>929</v>
      </c>
      <c r="K65" s="208">
        <v>929</v>
      </c>
      <c r="L65" s="208">
        <v>929</v>
      </c>
      <c r="M65" s="208">
        <v>929</v>
      </c>
      <c r="N65" s="1124">
        <v>930</v>
      </c>
    </row>
    <row r="66" spans="1:14" ht="24" customHeight="1">
      <c r="A66" s="191" t="s">
        <v>867</v>
      </c>
      <c r="B66" s="193">
        <f>SUM(C66:N66)</f>
        <v>10675</v>
      </c>
      <c r="C66" s="193">
        <v>550</v>
      </c>
      <c r="D66" s="193">
        <v>450</v>
      </c>
      <c r="E66" s="193">
        <v>700</v>
      </c>
      <c r="F66" s="193">
        <v>590</v>
      </c>
      <c r="G66" s="193">
        <v>860</v>
      </c>
      <c r="H66" s="193">
        <v>1050</v>
      </c>
      <c r="I66" s="193">
        <v>910</v>
      </c>
      <c r="J66" s="193">
        <v>950</v>
      </c>
      <c r="K66" s="193">
        <v>1000</v>
      </c>
      <c r="L66" s="193">
        <v>1275</v>
      </c>
      <c r="M66" s="193">
        <v>1140</v>
      </c>
      <c r="N66" s="97">
        <v>1200</v>
      </c>
    </row>
    <row r="67" spans="1:14" ht="24" customHeight="1" hidden="1">
      <c r="A67" s="196" t="s">
        <v>1310</v>
      </c>
      <c r="B67" s="193"/>
      <c r="C67" s="193"/>
      <c r="D67" s="193"/>
      <c r="E67" s="193"/>
      <c r="F67" s="193"/>
      <c r="G67" s="193"/>
      <c r="H67" s="193"/>
      <c r="I67" s="193"/>
      <c r="J67" s="193"/>
      <c r="K67" s="193"/>
      <c r="L67" s="193"/>
      <c r="M67" s="193"/>
      <c r="N67" s="97"/>
    </row>
    <row r="68" spans="1:14" ht="24" customHeight="1" hidden="1">
      <c r="A68" s="196" t="s">
        <v>1312</v>
      </c>
      <c r="B68" s="193"/>
      <c r="C68" s="193"/>
      <c r="D68" s="193"/>
      <c r="E68" s="193"/>
      <c r="F68" s="193"/>
      <c r="G68" s="193"/>
      <c r="H68" s="193"/>
      <c r="I68" s="193"/>
      <c r="J68" s="193"/>
      <c r="K68" s="193"/>
      <c r="L68" s="193"/>
      <c r="M68" s="193"/>
      <c r="N68" s="97"/>
    </row>
    <row r="69" spans="1:14" ht="24" customHeight="1">
      <c r="A69" s="191" t="s">
        <v>868</v>
      </c>
      <c r="B69" s="593">
        <f>SUM(C69:N69)</f>
        <v>7.5</v>
      </c>
      <c r="C69" s="197">
        <v>0.5</v>
      </c>
      <c r="D69" s="197">
        <v>0.5</v>
      </c>
      <c r="E69" s="197">
        <v>0.5</v>
      </c>
      <c r="F69" s="197">
        <v>0.5</v>
      </c>
      <c r="G69" s="197">
        <v>0.5</v>
      </c>
      <c r="H69" s="197">
        <v>0.75</v>
      </c>
      <c r="I69" s="197">
        <v>0.75</v>
      </c>
      <c r="J69" s="197">
        <v>0.5</v>
      </c>
      <c r="K69" s="197">
        <v>0.5</v>
      </c>
      <c r="L69" s="197">
        <v>0.75</v>
      </c>
      <c r="M69" s="197">
        <v>0.75</v>
      </c>
      <c r="N69" s="198">
        <v>1</v>
      </c>
    </row>
    <row r="70" spans="1:14" ht="24" customHeight="1">
      <c r="A70" s="233" t="s">
        <v>869</v>
      </c>
      <c r="B70" s="199"/>
      <c r="C70" s="200"/>
      <c r="D70" s="200"/>
      <c r="E70" s="200"/>
      <c r="F70" s="200"/>
      <c r="G70" s="200"/>
      <c r="H70" s="200"/>
      <c r="I70" s="200"/>
      <c r="J70" s="200"/>
      <c r="K70" s="200"/>
      <c r="L70" s="200"/>
      <c r="M70" s="200"/>
      <c r="N70" s="201"/>
    </row>
    <row r="71" spans="1:14" ht="30" customHeight="1">
      <c r="A71" s="202" t="s">
        <v>228</v>
      </c>
      <c r="B71" s="236">
        <f>SUM(B65,B66,B69)</f>
        <v>21831.5</v>
      </c>
      <c r="C71" s="591">
        <f>SUM(C65:C70)</f>
        <v>1479.5</v>
      </c>
      <c r="D71" s="591">
        <f aca="true" t="shared" si="2" ref="D71:N71">SUM(D65:D70)</f>
        <v>1379.5</v>
      </c>
      <c r="E71" s="591">
        <f t="shared" si="2"/>
        <v>1629.5</v>
      </c>
      <c r="F71" s="591">
        <f t="shared" si="2"/>
        <v>1519.5</v>
      </c>
      <c r="G71" s="591">
        <f t="shared" si="2"/>
        <v>1789.5</v>
      </c>
      <c r="H71" s="591">
        <f t="shared" si="2"/>
        <v>1979.75</v>
      </c>
      <c r="I71" s="591">
        <f t="shared" si="2"/>
        <v>1839.75</v>
      </c>
      <c r="J71" s="591">
        <f t="shared" si="2"/>
        <v>1879.5</v>
      </c>
      <c r="K71" s="591">
        <f t="shared" si="2"/>
        <v>1929.5</v>
      </c>
      <c r="L71" s="591">
        <f t="shared" si="2"/>
        <v>2204.75</v>
      </c>
      <c r="M71" s="591">
        <f t="shared" si="2"/>
        <v>2069.75</v>
      </c>
      <c r="N71" s="592">
        <f t="shared" si="2"/>
        <v>2131</v>
      </c>
    </row>
    <row r="72" spans="1:14" ht="31.5" customHeight="1">
      <c r="A72" s="203" t="s">
        <v>1311</v>
      </c>
      <c r="B72" s="204">
        <f aca="true" t="shared" si="3" ref="B72:N72">B64-B71</f>
        <v>-374.5</v>
      </c>
      <c r="C72" s="204">
        <f t="shared" si="3"/>
        <v>-523.5</v>
      </c>
      <c r="D72" s="204">
        <f t="shared" si="3"/>
        <v>-423.5</v>
      </c>
      <c r="E72" s="204">
        <f t="shared" si="3"/>
        <v>1046.5</v>
      </c>
      <c r="F72" s="204">
        <f t="shared" si="3"/>
        <v>-343.5</v>
      </c>
      <c r="G72" s="204">
        <f t="shared" si="3"/>
        <v>-693.5</v>
      </c>
      <c r="H72" s="204">
        <f t="shared" si="3"/>
        <v>256.25</v>
      </c>
      <c r="I72" s="204">
        <f t="shared" si="3"/>
        <v>-731.75</v>
      </c>
      <c r="J72" s="204">
        <f t="shared" si="3"/>
        <v>-13.5</v>
      </c>
      <c r="K72" s="204">
        <f t="shared" si="3"/>
        <v>1253.5</v>
      </c>
      <c r="L72" s="204">
        <f t="shared" si="3"/>
        <v>-442.75</v>
      </c>
      <c r="M72" s="204">
        <f t="shared" si="3"/>
        <v>-578.75</v>
      </c>
      <c r="N72" s="205">
        <f t="shared" si="3"/>
        <v>820</v>
      </c>
    </row>
    <row r="73" spans="1:14" ht="15">
      <c r="A73" s="176"/>
      <c r="B73" s="176"/>
      <c r="C73" s="177"/>
      <c r="D73" s="177"/>
      <c r="E73" s="177"/>
      <c r="F73" s="177"/>
      <c r="G73" s="177"/>
      <c r="H73" s="177"/>
      <c r="I73" s="177"/>
      <c r="J73" s="176"/>
      <c r="K73" s="176"/>
      <c r="L73" s="176"/>
      <c r="M73" s="176"/>
      <c r="N73" s="176"/>
    </row>
    <row r="74" spans="1:14" ht="15">
      <c r="A74" s="176"/>
      <c r="B74" s="176"/>
      <c r="C74" s="177"/>
      <c r="D74" s="177"/>
      <c r="E74" s="177"/>
      <c r="F74" s="177"/>
      <c r="G74" s="177"/>
      <c r="H74" s="177"/>
      <c r="I74" s="177"/>
      <c r="J74" s="176"/>
      <c r="K74" s="176"/>
      <c r="L74" s="176"/>
      <c r="M74" s="176"/>
      <c r="N74" s="176"/>
    </row>
    <row r="75" spans="1:14" ht="15">
      <c r="A75" s="176"/>
      <c r="B75" s="186"/>
      <c r="C75" s="177"/>
      <c r="D75" s="177"/>
      <c r="E75" s="177"/>
      <c r="F75" s="177"/>
      <c r="G75" s="177"/>
      <c r="H75" s="177"/>
      <c r="I75" s="177"/>
      <c r="J75" s="176"/>
      <c r="K75" s="176"/>
      <c r="L75" s="176"/>
      <c r="M75" s="176"/>
      <c r="N75" s="176"/>
    </row>
    <row r="76" spans="1:14" ht="15">
      <c r="A76" s="176"/>
      <c r="B76" s="176"/>
      <c r="C76" s="177"/>
      <c r="D76" s="177"/>
      <c r="E76" s="177"/>
      <c r="F76" s="177"/>
      <c r="G76" s="177"/>
      <c r="H76" s="177"/>
      <c r="I76" s="177"/>
      <c r="J76" s="176"/>
      <c r="K76" s="176"/>
      <c r="L76" s="176"/>
      <c r="M76" s="176"/>
      <c r="N76" s="176"/>
    </row>
    <row r="77" spans="1:14" ht="15">
      <c r="A77" s="176"/>
      <c r="B77" s="176"/>
      <c r="C77" s="177"/>
      <c r="D77" s="177"/>
      <c r="E77" s="177"/>
      <c r="F77" s="177"/>
      <c r="G77" s="177"/>
      <c r="H77" s="177"/>
      <c r="I77" s="177"/>
      <c r="J77" s="176"/>
      <c r="K77" s="176"/>
      <c r="L77" s="176"/>
      <c r="M77" s="176"/>
      <c r="N77" s="176"/>
    </row>
  </sheetData>
  <mergeCells count="17">
    <mergeCell ref="L6:N6"/>
    <mergeCell ref="A7:A9"/>
    <mergeCell ref="B7:B9"/>
    <mergeCell ref="A3:N3"/>
    <mergeCell ref="A4:N4"/>
    <mergeCell ref="C7:C9"/>
    <mergeCell ref="D7:D9"/>
    <mergeCell ref="E7:E9"/>
    <mergeCell ref="J7:J9"/>
    <mergeCell ref="N7:N9"/>
    <mergeCell ref="F7:F9"/>
    <mergeCell ref="L7:L9"/>
    <mergeCell ref="M7:M9"/>
    <mergeCell ref="G7:G9"/>
    <mergeCell ref="H7:H9"/>
    <mergeCell ref="I7:I9"/>
    <mergeCell ref="K7:K9"/>
  </mergeCells>
  <printOptions/>
  <pageMargins left="0.55" right="0.7" top="0.71" bottom="0.63" header="0.29" footer="0.5"/>
  <pageSetup horizontalDpi="600" verticalDpi="600" orientation="landscape" paperSize="9" scale="72" r:id="rId1"/>
</worksheet>
</file>

<file path=xl/worksheets/sheet26.xml><?xml version="1.0" encoding="utf-8"?>
<worksheet xmlns="http://schemas.openxmlformats.org/spreadsheetml/2006/main" xmlns:r="http://schemas.openxmlformats.org/officeDocument/2006/relationships">
  <sheetPr codeName="Munka27">
    <tabColor indexed="43"/>
  </sheetPr>
  <dimension ref="A1:M44"/>
  <sheetViews>
    <sheetView workbookViewId="0" topLeftCell="A1">
      <selection activeCell="B62" sqref="B62"/>
    </sheetView>
  </sheetViews>
  <sheetFormatPr defaultColWidth="9.140625" defaultRowHeight="12.75"/>
  <cols>
    <col min="1" max="1" width="6.00390625" style="560" customWidth="1"/>
    <col min="2" max="2" width="48.28125" style="560" customWidth="1"/>
    <col min="3" max="3" width="11.00390625" style="560" customWidth="1"/>
    <col min="4" max="5" width="10.140625" style="560" customWidth="1"/>
    <col min="6" max="12" width="9.140625" style="560" customWidth="1"/>
    <col min="13" max="13" width="23.8515625" style="560" customWidth="1"/>
    <col min="14" max="16384" width="9.140625" style="560" customWidth="1"/>
  </cols>
  <sheetData>
    <row r="1" spans="1:5" ht="15">
      <c r="A1" s="163"/>
      <c r="B1" s="610"/>
      <c r="C1" s="610"/>
      <c r="D1" s="610"/>
      <c r="E1" s="611" t="s">
        <v>231</v>
      </c>
    </row>
    <row r="2" spans="1:5" ht="15">
      <c r="A2" s="163"/>
      <c r="B2" s="610"/>
      <c r="C2" s="610"/>
      <c r="D2" s="610"/>
      <c r="E2" s="611"/>
    </row>
    <row r="3" spans="1:5" ht="15">
      <c r="A3" s="1966" t="s">
        <v>224</v>
      </c>
      <c r="B3" s="1966"/>
      <c r="C3" s="1966"/>
      <c r="D3" s="1966"/>
      <c r="E3" s="1966"/>
    </row>
    <row r="4" spans="1:5" ht="15">
      <c r="A4" s="1966" t="s">
        <v>1604</v>
      </c>
      <c r="B4" s="1966"/>
      <c r="C4" s="1966"/>
      <c r="D4" s="1966"/>
      <c r="E4" s="1966"/>
    </row>
    <row r="5" spans="1:5" ht="15">
      <c r="A5" s="612"/>
      <c r="B5" s="612"/>
      <c r="C5" s="612"/>
      <c r="D5" s="612"/>
      <c r="E5" s="612"/>
    </row>
    <row r="6" spans="1:5" ht="15">
      <c r="A6" s="612"/>
      <c r="B6" s="612"/>
      <c r="C6" s="612"/>
      <c r="D6" s="612"/>
      <c r="E6" s="612"/>
    </row>
    <row r="7" spans="1:5" ht="15">
      <c r="A7" s="613"/>
      <c r="B7" s="614"/>
      <c r="C7" s="598"/>
      <c r="D7" s="598"/>
      <c r="E7" s="600" t="s">
        <v>44</v>
      </c>
    </row>
    <row r="8" spans="1:5" ht="18" customHeight="1">
      <c r="A8" s="1974" t="s">
        <v>656</v>
      </c>
      <c r="B8" s="1976" t="s">
        <v>633</v>
      </c>
      <c r="C8" s="615" t="s">
        <v>1282</v>
      </c>
      <c r="D8" s="616" t="s">
        <v>1283</v>
      </c>
      <c r="E8" s="1972" t="s">
        <v>1561</v>
      </c>
    </row>
    <row r="9" spans="1:5" ht="18" customHeight="1">
      <c r="A9" s="1975"/>
      <c r="B9" s="1977"/>
      <c r="C9" s="617" t="s">
        <v>1284</v>
      </c>
      <c r="D9" s="618" t="s">
        <v>1284</v>
      </c>
      <c r="E9" s="1973"/>
    </row>
    <row r="10" spans="1:5" ht="14.25" customHeight="1">
      <c r="A10" s="1969" t="s">
        <v>496</v>
      </c>
      <c r="B10" s="1970"/>
      <c r="C10" s="1970"/>
      <c r="D10" s="1970"/>
      <c r="E10" s="1971"/>
    </row>
    <row r="11" spans="1:5" ht="14.25" customHeight="1">
      <c r="A11" s="1263" t="s">
        <v>105</v>
      </c>
      <c r="B11" s="601" t="s">
        <v>350</v>
      </c>
      <c r="C11" s="602"/>
      <c r="D11" s="602"/>
      <c r="E11" s="603">
        <f aca="true" t="shared" si="0" ref="E11:E22">SUM(C11:D11)</f>
        <v>0</v>
      </c>
    </row>
    <row r="12" spans="1:5" ht="14.25" customHeight="1">
      <c r="A12" s="1263" t="s">
        <v>106</v>
      </c>
      <c r="B12" s="601" t="s">
        <v>351</v>
      </c>
      <c r="C12" s="601"/>
      <c r="D12" s="601"/>
      <c r="E12" s="603">
        <f t="shared" si="0"/>
        <v>0</v>
      </c>
    </row>
    <row r="13" spans="1:5" ht="14.25" customHeight="1">
      <c r="A13" s="1263" t="s">
        <v>107</v>
      </c>
      <c r="B13" s="601" t="s">
        <v>352</v>
      </c>
      <c r="C13" s="601"/>
      <c r="D13" s="601"/>
      <c r="E13" s="603">
        <f t="shared" si="0"/>
        <v>0</v>
      </c>
    </row>
    <row r="14" spans="1:5" ht="14.25" customHeight="1">
      <c r="A14" s="1263" t="s">
        <v>108</v>
      </c>
      <c r="B14" s="601" t="s">
        <v>1784</v>
      </c>
      <c r="C14" s="604">
        <f>SUM(C10:C13)</f>
        <v>0</v>
      </c>
      <c r="D14" s="604"/>
      <c r="E14" s="603">
        <f t="shared" si="0"/>
        <v>0</v>
      </c>
    </row>
    <row r="15" spans="1:5" ht="14.25" customHeight="1">
      <c r="A15" s="1264" t="s">
        <v>1492</v>
      </c>
      <c r="B15" s="604" t="s">
        <v>870</v>
      </c>
      <c r="C15" s="604">
        <f>SUM(C11:C14)</f>
        <v>0</v>
      </c>
      <c r="D15" s="604">
        <f>SUM(D11:D14)</f>
        <v>0</v>
      </c>
      <c r="E15" s="605">
        <f t="shared" si="0"/>
        <v>0</v>
      </c>
    </row>
    <row r="16" spans="1:5" ht="14.25" customHeight="1">
      <c r="A16" s="1264" t="s">
        <v>1493</v>
      </c>
      <c r="B16" s="604" t="s">
        <v>1596</v>
      </c>
      <c r="C16" s="604"/>
      <c r="D16" s="604"/>
      <c r="E16" s="605">
        <f t="shared" si="0"/>
        <v>0</v>
      </c>
    </row>
    <row r="17" spans="1:13" ht="14.25" customHeight="1">
      <c r="A17" s="1264" t="s">
        <v>1217</v>
      </c>
      <c r="B17" s="604" t="s">
        <v>1787</v>
      </c>
      <c r="C17" s="604">
        <f>SUM(C18:C21)</f>
        <v>0</v>
      </c>
      <c r="D17" s="604">
        <f>SUM(D18:D21)</f>
        <v>0</v>
      </c>
      <c r="E17" s="605">
        <f t="shared" si="0"/>
        <v>0</v>
      </c>
      <c r="M17" s="890"/>
    </row>
    <row r="18" spans="1:5" ht="14.25" customHeight="1">
      <c r="A18" s="1263" t="s">
        <v>143</v>
      </c>
      <c r="B18" s="601" t="s">
        <v>1788</v>
      </c>
      <c r="C18" s="601"/>
      <c r="D18" s="601"/>
      <c r="E18" s="603">
        <f t="shared" si="0"/>
        <v>0</v>
      </c>
    </row>
    <row r="19" spans="1:5" ht="14.25" customHeight="1">
      <c r="A19" s="1263" t="s">
        <v>790</v>
      </c>
      <c r="B19" s="601" t="s">
        <v>872</v>
      </c>
      <c r="C19" s="601">
        <v>0</v>
      </c>
      <c r="D19" s="601">
        <v>0</v>
      </c>
      <c r="E19" s="605">
        <f t="shared" si="0"/>
        <v>0</v>
      </c>
    </row>
    <row r="20" spans="1:5" ht="14.25" customHeight="1">
      <c r="A20" s="1263" t="s">
        <v>144</v>
      </c>
      <c r="B20" s="601" t="s">
        <v>1790</v>
      </c>
      <c r="C20" s="601">
        <v>0</v>
      </c>
      <c r="D20" s="601">
        <v>0</v>
      </c>
      <c r="E20" s="605">
        <f t="shared" si="0"/>
        <v>0</v>
      </c>
    </row>
    <row r="21" spans="1:5" ht="14.25" customHeight="1">
      <c r="A21" s="1263" t="s">
        <v>791</v>
      </c>
      <c r="B21" s="601" t="s">
        <v>872</v>
      </c>
      <c r="C21" s="604">
        <f>SUM(C22)</f>
        <v>0</v>
      </c>
      <c r="D21" s="604">
        <f>SUM(D22)</f>
        <v>0</v>
      </c>
      <c r="E21" s="605">
        <f t="shared" si="0"/>
        <v>0</v>
      </c>
    </row>
    <row r="22" spans="1:13" ht="14.25" customHeight="1">
      <c r="A22" s="1264" t="s">
        <v>1663</v>
      </c>
      <c r="B22" s="604" t="s">
        <v>1219</v>
      </c>
      <c r="C22" s="601">
        <v>0</v>
      </c>
      <c r="D22" s="601">
        <v>0</v>
      </c>
      <c r="E22" s="605">
        <f t="shared" si="0"/>
        <v>0</v>
      </c>
      <c r="M22" s="889"/>
    </row>
    <row r="23" spans="1:5" ht="14.25" customHeight="1">
      <c r="A23" s="1263" t="s">
        <v>122</v>
      </c>
      <c r="B23" s="601" t="s">
        <v>873</v>
      </c>
      <c r="C23" s="604"/>
      <c r="D23" s="604"/>
      <c r="E23" s="605"/>
    </row>
    <row r="24" spans="1:5" ht="14.25" customHeight="1">
      <c r="A24" s="1263" t="s">
        <v>123</v>
      </c>
      <c r="B24" s="1024" t="s">
        <v>363</v>
      </c>
      <c r="C24" s="604"/>
      <c r="D24" s="604"/>
      <c r="E24" s="605"/>
    </row>
    <row r="25" spans="1:5" ht="14.25" customHeight="1">
      <c r="A25" s="1265" t="s">
        <v>20</v>
      </c>
      <c r="B25" s="604" t="s">
        <v>364</v>
      </c>
      <c r="C25" s="606">
        <v>5000</v>
      </c>
      <c r="D25" s="606">
        <v>2500</v>
      </c>
      <c r="E25" s="605">
        <f>SUM(C25:D25)</f>
        <v>7500</v>
      </c>
    </row>
    <row r="26" spans="1:5" ht="18" customHeight="1">
      <c r="A26" s="1967" t="s">
        <v>365</v>
      </c>
      <c r="B26" s="1968"/>
      <c r="C26" s="607">
        <f>SUM(C25,C22,C17,C16,C15)</f>
        <v>5000</v>
      </c>
      <c r="D26" s="607">
        <f>SUM(D25,D22,D17,D16,D15)</f>
        <v>2500</v>
      </c>
      <c r="E26" s="608">
        <f>SUM(E25,E22,E17,E16,E15)</f>
        <v>7500</v>
      </c>
    </row>
    <row r="27" spans="1:5" ht="14.25" customHeight="1">
      <c r="A27" s="1969" t="s">
        <v>1091</v>
      </c>
      <c r="B27" s="1970"/>
      <c r="C27" s="1970"/>
      <c r="D27" s="1970"/>
      <c r="E27" s="1971"/>
    </row>
    <row r="28" spans="1:5" ht="14.25" customHeight="1">
      <c r="A28" s="1264" t="s">
        <v>1492</v>
      </c>
      <c r="B28" s="604" t="s">
        <v>941</v>
      </c>
      <c r="C28" s="604">
        <v>1098</v>
      </c>
      <c r="D28" s="604">
        <v>1032</v>
      </c>
      <c r="E28" s="605">
        <f aca="true" t="shared" si="1" ref="E28:E41">C28+D28</f>
        <v>2130</v>
      </c>
    </row>
    <row r="29" spans="1:5" ht="14.25" customHeight="1">
      <c r="A29" s="880" t="s">
        <v>1493</v>
      </c>
      <c r="B29" s="1308" t="s">
        <v>1089</v>
      </c>
      <c r="C29" s="604">
        <v>375</v>
      </c>
      <c r="D29" s="604">
        <v>216</v>
      </c>
      <c r="E29" s="605">
        <f t="shared" si="1"/>
        <v>591</v>
      </c>
    </row>
    <row r="30" spans="1:5" ht="14.25" customHeight="1">
      <c r="A30" s="1264" t="s">
        <v>1217</v>
      </c>
      <c r="B30" s="604" t="s">
        <v>930</v>
      </c>
      <c r="C30" s="604"/>
      <c r="D30" s="604"/>
      <c r="E30" s="605">
        <f t="shared" si="1"/>
        <v>0</v>
      </c>
    </row>
    <row r="31" spans="1:5" ht="14.25" customHeight="1">
      <c r="A31" s="1264" t="s">
        <v>1663</v>
      </c>
      <c r="B31" s="604" t="s">
        <v>931</v>
      </c>
      <c r="C31" s="604"/>
      <c r="D31" s="604"/>
      <c r="E31" s="605">
        <f t="shared" si="1"/>
        <v>0</v>
      </c>
    </row>
    <row r="32" spans="1:5" ht="14.25" customHeight="1">
      <c r="A32" s="1264" t="s">
        <v>20</v>
      </c>
      <c r="B32" s="604" t="s">
        <v>1664</v>
      </c>
      <c r="C32" s="604"/>
      <c r="D32" s="604"/>
      <c r="E32" s="605">
        <f t="shared" si="1"/>
        <v>0</v>
      </c>
    </row>
    <row r="33" spans="1:9" ht="14.25" customHeight="1">
      <c r="A33" s="1264" t="s">
        <v>221</v>
      </c>
      <c r="B33" s="604" t="s">
        <v>945</v>
      </c>
      <c r="C33" s="604">
        <f>C26-C28-C29-C30-C31</f>
        <v>3527</v>
      </c>
      <c r="D33" s="604">
        <f>D26-D28-D29-D30-D31</f>
        <v>1252</v>
      </c>
      <c r="E33" s="605">
        <f t="shared" si="1"/>
        <v>4779</v>
      </c>
      <c r="I33" s="561"/>
    </row>
    <row r="34" spans="1:5" ht="14.25" customHeight="1">
      <c r="A34" s="1263" t="s">
        <v>1737</v>
      </c>
      <c r="B34" s="601" t="s">
        <v>366</v>
      </c>
      <c r="C34" s="601"/>
      <c r="D34" s="601"/>
      <c r="E34" s="605">
        <f t="shared" si="1"/>
        <v>0</v>
      </c>
    </row>
    <row r="35" spans="1:10" ht="14.25" customHeight="1">
      <c r="A35" s="1263" t="s">
        <v>624</v>
      </c>
      <c r="B35" s="601" t="s">
        <v>367</v>
      </c>
      <c r="C35" s="601"/>
      <c r="D35" s="601"/>
      <c r="E35" s="603">
        <f t="shared" si="1"/>
        <v>0</v>
      </c>
      <c r="J35" s="561">
        <f>D26-D43</f>
        <v>0</v>
      </c>
    </row>
    <row r="36" spans="1:5" ht="14.25" customHeight="1">
      <c r="A36" s="1263" t="s">
        <v>625</v>
      </c>
      <c r="B36" s="601" t="s">
        <v>368</v>
      </c>
      <c r="C36" s="601"/>
      <c r="D36" s="601"/>
      <c r="E36" s="603">
        <f t="shared" si="1"/>
        <v>0</v>
      </c>
    </row>
    <row r="37" spans="1:9" ht="14.25" customHeight="1">
      <c r="A37" s="1263" t="s">
        <v>626</v>
      </c>
      <c r="B37" s="601" t="s">
        <v>369</v>
      </c>
      <c r="C37" s="601"/>
      <c r="D37" s="601"/>
      <c r="E37" s="603">
        <f t="shared" si="1"/>
        <v>0</v>
      </c>
      <c r="G37" s="561"/>
      <c r="I37" s="561"/>
    </row>
    <row r="38" spans="1:5" ht="14.25" customHeight="1">
      <c r="A38" s="1263" t="s">
        <v>627</v>
      </c>
      <c r="B38" s="601" t="s">
        <v>372</v>
      </c>
      <c r="C38" s="601"/>
      <c r="D38" s="601"/>
      <c r="E38" s="603">
        <f t="shared" si="1"/>
        <v>0</v>
      </c>
    </row>
    <row r="39" spans="1:5" ht="14.25" customHeight="1">
      <c r="A39" s="1263" t="s">
        <v>628</v>
      </c>
      <c r="B39" s="601" t="s">
        <v>373</v>
      </c>
      <c r="C39" s="604">
        <v>0</v>
      </c>
      <c r="D39" s="601"/>
      <c r="E39" s="603">
        <f t="shared" si="1"/>
        <v>0</v>
      </c>
    </row>
    <row r="40" spans="1:5" ht="14.25" customHeight="1">
      <c r="A40" s="1264" t="s">
        <v>223</v>
      </c>
      <c r="B40" s="604" t="s">
        <v>948</v>
      </c>
      <c r="C40" s="604">
        <v>0</v>
      </c>
      <c r="D40" s="604"/>
      <c r="E40" s="605">
        <f t="shared" si="1"/>
        <v>0</v>
      </c>
    </row>
    <row r="41" spans="1:5" ht="14.25" customHeight="1">
      <c r="A41" s="1264" t="s">
        <v>22</v>
      </c>
      <c r="B41" s="604" t="s">
        <v>1666</v>
      </c>
      <c r="C41" s="604">
        <v>0</v>
      </c>
      <c r="D41" s="604">
        <v>0</v>
      </c>
      <c r="E41" s="605">
        <f t="shared" si="1"/>
        <v>0</v>
      </c>
    </row>
    <row r="42" spans="1:5" ht="14.25" customHeight="1">
      <c r="A42" s="1265" t="s">
        <v>24</v>
      </c>
      <c r="B42" s="604" t="s">
        <v>1556</v>
      </c>
      <c r="C42" s="604"/>
      <c r="D42" s="604"/>
      <c r="E42" s="605"/>
    </row>
    <row r="43" spans="1:5" ht="19.5" customHeight="1">
      <c r="A43" s="1967" t="s">
        <v>54</v>
      </c>
      <c r="B43" s="1968"/>
      <c r="C43" s="607">
        <f>SUM(C28:C33,C40,C42)</f>
        <v>5000</v>
      </c>
      <c r="D43" s="607">
        <f>SUM(D28:D33,D40,D42)</f>
        <v>2500</v>
      </c>
      <c r="E43" s="609">
        <f>C43+D43</f>
        <v>7500</v>
      </c>
    </row>
    <row r="44" ht="15">
      <c r="E44" s="562"/>
    </row>
  </sheetData>
  <mergeCells count="9">
    <mergeCell ref="A3:E3"/>
    <mergeCell ref="A4:E4"/>
    <mergeCell ref="A43:B43"/>
    <mergeCell ref="A27:E27"/>
    <mergeCell ref="A10:E10"/>
    <mergeCell ref="E8:E9"/>
    <mergeCell ref="A26:B26"/>
    <mergeCell ref="A8:A9"/>
    <mergeCell ref="B8:B9"/>
  </mergeCells>
  <printOptions horizontalCentered="1"/>
  <pageMargins left="0.7874015748031497" right="0.7874015748031497" top="0.984251968503937" bottom="0.984251968503937" header="0.5118110236220472" footer="0.5118110236220472"/>
  <pageSetup horizontalDpi="600" verticalDpi="600" orientation="portrait" paperSize="9" scale="95" r:id="rId1"/>
</worksheet>
</file>

<file path=xl/worksheets/sheet27.xml><?xml version="1.0" encoding="utf-8"?>
<worksheet xmlns="http://schemas.openxmlformats.org/spreadsheetml/2006/main" xmlns:r="http://schemas.openxmlformats.org/officeDocument/2006/relationships">
  <sheetPr>
    <tabColor indexed="43"/>
  </sheetPr>
  <dimension ref="A1:H44"/>
  <sheetViews>
    <sheetView workbookViewId="0" topLeftCell="A1">
      <selection activeCell="B62" sqref="B62"/>
    </sheetView>
  </sheetViews>
  <sheetFormatPr defaultColWidth="9.140625" defaultRowHeight="12.75"/>
  <cols>
    <col min="1" max="1" width="6.00390625" style="1271" customWidth="1"/>
    <col min="2" max="2" width="56.140625" style="560" customWidth="1"/>
    <col min="3" max="3" width="18.00390625" style="560" customWidth="1"/>
    <col min="4" max="16384" width="9.140625" style="560" customWidth="1"/>
  </cols>
  <sheetData>
    <row r="1" spans="1:3" ht="15">
      <c r="A1" s="1266"/>
      <c r="B1" s="610"/>
      <c r="C1" s="611" t="s">
        <v>1039</v>
      </c>
    </row>
    <row r="2" spans="1:3" ht="15">
      <c r="A2" s="1266"/>
      <c r="B2" s="610"/>
      <c r="C2" s="611"/>
    </row>
    <row r="3" spans="1:3" ht="15">
      <c r="A3" s="1966" t="s">
        <v>1092</v>
      </c>
      <c r="B3" s="1966"/>
      <c r="C3" s="1966"/>
    </row>
    <row r="4" spans="1:3" ht="15">
      <c r="A4" s="1966" t="s">
        <v>1604</v>
      </c>
      <c r="B4" s="1966"/>
      <c r="C4" s="1966"/>
    </row>
    <row r="5" spans="1:3" ht="15">
      <c r="A5" s="1267"/>
      <c r="B5" s="612"/>
      <c r="C5" s="612"/>
    </row>
    <row r="6" spans="1:3" ht="15">
      <c r="A6" s="1267"/>
      <c r="B6" s="612"/>
      <c r="C6" s="612"/>
    </row>
    <row r="7" spans="1:3" ht="15">
      <c r="A7" s="1268"/>
      <c r="B7" s="614"/>
      <c r="C7" s="600" t="s">
        <v>44</v>
      </c>
    </row>
    <row r="8" spans="1:3" ht="18" customHeight="1">
      <c r="A8" s="1974" t="s">
        <v>656</v>
      </c>
      <c r="B8" s="1976" t="s">
        <v>633</v>
      </c>
      <c r="C8" s="1972" t="s">
        <v>1561</v>
      </c>
    </row>
    <row r="9" spans="1:3" ht="18" customHeight="1">
      <c r="A9" s="1975"/>
      <c r="B9" s="1977"/>
      <c r="C9" s="1973"/>
    </row>
    <row r="10" spans="1:3" ht="14.25" customHeight="1">
      <c r="A10" s="1978" t="s">
        <v>496</v>
      </c>
      <c r="B10" s="1979"/>
      <c r="C10" s="1980"/>
    </row>
    <row r="11" spans="1:3" ht="14.25" customHeight="1">
      <c r="A11" s="1263" t="s">
        <v>105</v>
      </c>
      <c r="B11" s="601" t="s">
        <v>350</v>
      </c>
      <c r="C11" s="603"/>
    </row>
    <row r="12" spans="1:3" ht="14.25" customHeight="1">
      <c r="A12" s="1263" t="s">
        <v>106</v>
      </c>
      <c r="B12" s="601" t="s">
        <v>351</v>
      </c>
      <c r="C12" s="1269">
        <v>100</v>
      </c>
    </row>
    <row r="13" spans="1:3" ht="14.25" customHeight="1">
      <c r="A13" s="1263" t="s">
        <v>107</v>
      </c>
      <c r="B13" s="601" t="s">
        <v>352</v>
      </c>
      <c r="C13" s="1269"/>
    </row>
    <row r="14" spans="1:3" ht="14.25" customHeight="1">
      <c r="A14" s="1263" t="s">
        <v>108</v>
      </c>
      <c r="B14" s="601" t="s">
        <v>1784</v>
      </c>
      <c r="C14" s="1270">
        <v>400</v>
      </c>
    </row>
    <row r="15" spans="1:3" ht="14.25" customHeight="1">
      <c r="A15" s="1264" t="s">
        <v>1492</v>
      </c>
      <c r="B15" s="604" t="s">
        <v>870</v>
      </c>
      <c r="C15" s="1270">
        <f>SUM(C11:C14)</f>
        <v>500</v>
      </c>
    </row>
    <row r="16" spans="1:3" ht="14.25" customHeight="1">
      <c r="A16" s="1264" t="s">
        <v>1493</v>
      </c>
      <c r="B16" s="604" t="s">
        <v>1596</v>
      </c>
      <c r="C16" s="1270"/>
    </row>
    <row r="17" spans="1:3" ht="14.25" customHeight="1">
      <c r="A17" s="1264" t="s">
        <v>1217</v>
      </c>
      <c r="B17" s="604" t="s">
        <v>1787</v>
      </c>
      <c r="C17" s="1270">
        <f>SUM(C18:C21)</f>
        <v>1075777</v>
      </c>
    </row>
    <row r="18" spans="1:3" ht="14.25" customHeight="1">
      <c r="A18" s="1263" t="s">
        <v>143</v>
      </c>
      <c r="B18" s="601" t="s">
        <v>1788</v>
      </c>
      <c r="C18" s="1269">
        <v>405342</v>
      </c>
    </row>
    <row r="19" spans="1:3" ht="14.25" customHeight="1">
      <c r="A19" s="1263" t="s">
        <v>790</v>
      </c>
      <c r="B19" s="601" t="s">
        <v>872</v>
      </c>
      <c r="C19" s="1269">
        <v>0</v>
      </c>
    </row>
    <row r="20" spans="1:3" ht="14.25" customHeight="1">
      <c r="A20" s="1263" t="s">
        <v>144</v>
      </c>
      <c r="B20" s="601" t="s">
        <v>1790</v>
      </c>
      <c r="C20" s="1269">
        <v>670435</v>
      </c>
    </row>
    <row r="21" spans="1:3" ht="14.25" customHeight="1">
      <c r="A21" s="1263" t="s">
        <v>791</v>
      </c>
      <c r="B21" s="601" t="s">
        <v>872</v>
      </c>
      <c r="C21" s="1270">
        <f>SUM(C22)</f>
        <v>0</v>
      </c>
    </row>
    <row r="22" spans="1:3" ht="14.25" customHeight="1">
      <c r="A22" s="1264" t="s">
        <v>1663</v>
      </c>
      <c r="B22" s="604" t="s">
        <v>1219</v>
      </c>
      <c r="C22" s="1269">
        <v>0</v>
      </c>
    </row>
    <row r="23" spans="1:3" ht="14.25" customHeight="1">
      <c r="A23" s="1263" t="s">
        <v>122</v>
      </c>
      <c r="B23" s="601" t="s">
        <v>873</v>
      </c>
      <c r="C23" s="1270"/>
    </row>
    <row r="24" spans="1:3" ht="14.25" customHeight="1">
      <c r="A24" s="1265" t="s">
        <v>20</v>
      </c>
      <c r="B24" s="604" t="s">
        <v>364</v>
      </c>
      <c r="C24" s="605"/>
    </row>
    <row r="25" spans="1:3" ht="18" customHeight="1">
      <c r="A25" s="1967" t="s">
        <v>365</v>
      </c>
      <c r="B25" s="1968"/>
      <c r="C25" s="608">
        <f>SUM(C24,C22,C17,C16,C15)</f>
        <v>1076277</v>
      </c>
    </row>
    <row r="26" spans="1:3" ht="14.25" customHeight="1">
      <c r="A26" s="1978" t="s">
        <v>1090</v>
      </c>
      <c r="B26" s="1979"/>
      <c r="C26" s="1980"/>
    </row>
    <row r="27" spans="1:3" ht="14.25" customHeight="1">
      <c r="A27" s="1264" t="s">
        <v>1492</v>
      </c>
      <c r="B27" s="604" t="s">
        <v>941</v>
      </c>
      <c r="C27" s="1270">
        <v>62634</v>
      </c>
    </row>
    <row r="28" spans="1:3" ht="14.25" customHeight="1">
      <c r="A28" s="1264" t="s">
        <v>1493</v>
      </c>
      <c r="B28" s="71" t="s">
        <v>1089</v>
      </c>
      <c r="C28" s="1270">
        <v>18199</v>
      </c>
    </row>
    <row r="29" spans="1:3" ht="14.25" customHeight="1">
      <c r="A29" s="1264" t="s">
        <v>1217</v>
      </c>
      <c r="B29" s="604" t="s">
        <v>930</v>
      </c>
      <c r="C29" s="1270"/>
    </row>
    <row r="30" spans="1:3" ht="14.25" customHeight="1">
      <c r="A30" s="1264" t="s">
        <v>1663</v>
      </c>
      <c r="B30" s="604" t="s">
        <v>931</v>
      </c>
      <c r="C30" s="1270"/>
    </row>
    <row r="31" spans="1:3" ht="14.25" customHeight="1">
      <c r="A31" s="1264" t="s">
        <v>20</v>
      </c>
      <c r="B31" s="604" t="s">
        <v>1664</v>
      </c>
      <c r="C31" s="1270"/>
    </row>
    <row r="32" spans="1:7" ht="14.25" customHeight="1">
      <c r="A32" s="1264" t="s">
        <v>221</v>
      </c>
      <c r="B32" s="604" t="s">
        <v>945</v>
      </c>
      <c r="C32" s="1270">
        <v>252713</v>
      </c>
      <c r="G32" s="561"/>
    </row>
    <row r="33" spans="1:3" ht="14.25" customHeight="1">
      <c r="A33" s="1263" t="s">
        <v>1737</v>
      </c>
      <c r="B33" s="601" t="s">
        <v>366</v>
      </c>
      <c r="C33" s="1269"/>
    </row>
    <row r="34" spans="1:8" ht="14.25" customHeight="1">
      <c r="A34" s="1263" t="s">
        <v>624</v>
      </c>
      <c r="B34" s="601" t="s">
        <v>367</v>
      </c>
      <c r="C34" s="1269"/>
      <c r="H34" s="561"/>
    </row>
    <row r="35" spans="1:3" ht="14.25" customHeight="1">
      <c r="A35" s="1263" t="s">
        <v>625</v>
      </c>
      <c r="B35" s="601" t="s">
        <v>368</v>
      </c>
      <c r="C35" s="1269"/>
    </row>
    <row r="36" spans="1:7" ht="14.25" customHeight="1">
      <c r="A36" s="1263" t="s">
        <v>626</v>
      </c>
      <c r="B36" s="601" t="s">
        <v>369</v>
      </c>
      <c r="C36" s="1269"/>
      <c r="E36" s="561"/>
      <c r="G36" s="561"/>
    </row>
    <row r="37" spans="1:3" ht="14.25" customHeight="1">
      <c r="A37" s="1263" t="s">
        <v>627</v>
      </c>
      <c r="B37" s="601" t="s">
        <v>372</v>
      </c>
      <c r="C37" s="1269"/>
    </row>
    <row r="38" spans="1:3" ht="14.25" customHeight="1">
      <c r="A38" s="1263" t="s">
        <v>628</v>
      </c>
      <c r="B38" s="601" t="s">
        <v>373</v>
      </c>
      <c r="C38" s="1270">
        <v>0</v>
      </c>
    </row>
    <row r="39" spans="1:3" ht="14.25" customHeight="1">
      <c r="A39" s="1264" t="s">
        <v>223</v>
      </c>
      <c r="B39" s="604" t="s">
        <v>948</v>
      </c>
      <c r="C39" s="1270">
        <v>72296</v>
      </c>
    </row>
    <row r="40" spans="1:3" ht="14.25" customHeight="1">
      <c r="A40" s="1264" t="s">
        <v>22</v>
      </c>
      <c r="B40" s="604" t="s">
        <v>1666</v>
      </c>
      <c r="C40" s="1270">
        <v>0</v>
      </c>
    </row>
    <row r="41" spans="1:3" ht="14.25" customHeight="1">
      <c r="A41" s="1265" t="s">
        <v>24</v>
      </c>
      <c r="B41" s="604" t="s">
        <v>1556</v>
      </c>
      <c r="C41" s="1270">
        <v>670435</v>
      </c>
    </row>
    <row r="42" spans="1:3" ht="19.5" customHeight="1">
      <c r="A42" s="1967" t="s">
        <v>54</v>
      </c>
      <c r="B42" s="1968"/>
      <c r="C42" s="608">
        <f>SUM(C27:C32,C39,C41)</f>
        <v>1076277</v>
      </c>
    </row>
    <row r="43" spans="2:3" ht="15">
      <c r="B43" s="1272" t="s">
        <v>721</v>
      </c>
      <c r="C43" s="1273">
        <v>10</v>
      </c>
    </row>
    <row r="44" spans="2:3" ht="15">
      <c r="B44" s="1274"/>
      <c r="C44" s="1274"/>
    </row>
  </sheetData>
  <mergeCells count="9">
    <mergeCell ref="A10:C10"/>
    <mergeCell ref="A25:B25"/>
    <mergeCell ref="A26:C26"/>
    <mergeCell ref="A42:B42"/>
    <mergeCell ref="A3:C3"/>
    <mergeCell ref="A4:C4"/>
    <mergeCell ref="C8:C9"/>
    <mergeCell ref="B8:B9"/>
    <mergeCell ref="A8:A9"/>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43"/>
  </sheetPr>
  <dimension ref="A1:M1742"/>
  <sheetViews>
    <sheetView workbookViewId="0" topLeftCell="A1">
      <selection activeCell="B62" sqref="B62"/>
    </sheetView>
  </sheetViews>
  <sheetFormatPr defaultColWidth="9.140625" defaultRowHeight="12.75"/>
  <cols>
    <col min="1" max="1" width="53.28125" style="313" customWidth="1"/>
    <col min="2" max="2" width="67.00390625" style="1230" customWidth="1"/>
    <col min="3" max="3" width="4.8515625" style="320" hidden="1" customWidth="1"/>
    <col min="4" max="5" width="11.140625" style="320" customWidth="1"/>
    <col min="6" max="7" width="10.28125" style="320" hidden="1" customWidth="1"/>
    <col min="8" max="8" width="11.00390625" style="1317" customWidth="1"/>
    <col min="9" max="9" width="11.28125" style="321" hidden="1" customWidth="1"/>
    <col min="10" max="10" width="13.140625" style="313" hidden="1" customWidth="1"/>
    <col min="11" max="11" width="14.57421875" style="313" hidden="1" customWidth="1"/>
    <col min="12" max="12" width="16.140625" style="313" customWidth="1"/>
    <col min="13" max="13" width="13.57421875" style="314" customWidth="1"/>
    <col min="14" max="14" width="12.7109375" style="313" bestFit="1" customWidth="1"/>
    <col min="15" max="15" width="11.00390625" style="313" customWidth="1"/>
    <col min="16" max="16384" width="9.140625" style="313" customWidth="1"/>
  </cols>
  <sheetData>
    <row r="1" ht="12.75">
      <c r="L1" s="557" t="s">
        <v>1308</v>
      </c>
    </row>
    <row r="2" spans="1:12" ht="17.25" customHeight="1">
      <c r="A2" s="1339" t="s">
        <v>4</v>
      </c>
      <c r="B2" s="1339"/>
      <c r="C2" s="1339"/>
      <c r="D2" s="1339"/>
      <c r="E2" s="1339"/>
      <c r="F2" s="1339"/>
      <c r="G2" s="1339"/>
      <c r="H2" s="1339"/>
      <c r="I2" s="1339"/>
      <c r="J2" s="1339"/>
      <c r="K2" s="1339"/>
      <c r="L2" s="1339"/>
    </row>
    <row r="3" spans="1:12" ht="12.75">
      <c r="A3" s="1421" t="s">
        <v>1607</v>
      </c>
      <c r="B3" s="1421"/>
      <c r="C3" s="1421"/>
      <c r="D3" s="1421"/>
      <c r="E3" s="1421"/>
      <c r="F3" s="1421"/>
      <c r="G3" s="1421"/>
      <c r="H3" s="1421"/>
      <c r="I3" s="1421"/>
      <c r="J3" s="1421"/>
      <c r="K3" s="1421"/>
      <c r="L3" s="1421"/>
    </row>
    <row r="4" spans="1:12" ht="12.75">
      <c r="A4" s="317"/>
      <c r="B4" s="1231"/>
      <c r="C4" s="317"/>
      <c r="D4" s="317"/>
      <c r="E4" s="317"/>
      <c r="F4" s="317"/>
      <c r="G4" s="317"/>
      <c r="H4" s="1318"/>
      <c r="I4" s="317"/>
      <c r="J4" s="317"/>
      <c r="K4" s="317"/>
      <c r="L4" s="654" t="s">
        <v>5</v>
      </c>
    </row>
    <row r="5" spans="1:12" ht="17.25" customHeight="1">
      <c r="A5" s="1340" t="s">
        <v>1618</v>
      </c>
      <c r="B5" s="1343" t="s">
        <v>6</v>
      </c>
      <c r="C5" s="1410" t="s">
        <v>7</v>
      </c>
      <c r="D5" s="1413" t="s">
        <v>1361</v>
      </c>
      <c r="E5" s="1413"/>
      <c r="F5" s="1414" t="s">
        <v>252</v>
      </c>
      <c r="G5" s="1414"/>
      <c r="H5" s="1414" t="s">
        <v>946</v>
      </c>
      <c r="I5" s="1414"/>
      <c r="J5" s="1414"/>
      <c r="K5" s="1414"/>
      <c r="L5" s="1415"/>
    </row>
    <row r="6" spans="1:12" ht="12.75" customHeight="1">
      <c r="A6" s="1341"/>
      <c r="B6" s="1337"/>
      <c r="C6" s="1411"/>
      <c r="D6" s="1416" t="s">
        <v>1619</v>
      </c>
      <c r="E6" s="1416" t="s">
        <v>1620</v>
      </c>
      <c r="F6" s="1416" t="s">
        <v>1621</v>
      </c>
      <c r="G6" s="1416" t="s">
        <v>1622</v>
      </c>
      <c r="H6" s="1422" t="s">
        <v>547</v>
      </c>
      <c r="I6" s="1353" t="s">
        <v>8</v>
      </c>
      <c r="J6" s="1356" t="s">
        <v>1362</v>
      </c>
      <c r="K6" s="1356" t="s">
        <v>248</v>
      </c>
      <c r="L6" s="1347" t="s">
        <v>1591</v>
      </c>
    </row>
    <row r="7" spans="1:12" ht="12.75" customHeight="1">
      <c r="A7" s="1341"/>
      <c r="B7" s="1337"/>
      <c r="C7" s="1411"/>
      <c r="D7" s="1417"/>
      <c r="E7" s="1417"/>
      <c r="F7" s="1419"/>
      <c r="G7" s="1417"/>
      <c r="H7" s="1423"/>
      <c r="I7" s="1354"/>
      <c r="J7" s="1356"/>
      <c r="K7" s="1356"/>
      <c r="L7" s="1344"/>
    </row>
    <row r="8" spans="1:12" ht="13.5" customHeight="1">
      <c r="A8" s="1342"/>
      <c r="B8" s="1336"/>
      <c r="C8" s="1412"/>
      <c r="D8" s="1418"/>
      <c r="E8" s="1418"/>
      <c r="F8" s="1420"/>
      <c r="G8" s="1418"/>
      <c r="H8" s="1424"/>
      <c r="I8" s="1355"/>
      <c r="J8" s="1346"/>
      <c r="K8" s="1346"/>
      <c r="L8" s="1345"/>
    </row>
    <row r="9" spans="1:12" ht="25.5">
      <c r="A9" s="1126" t="s">
        <v>1608</v>
      </c>
      <c r="B9" s="1232" t="s">
        <v>1475</v>
      </c>
      <c r="C9" s="1111"/>
      <c r="D9" s="1128">
        <f>'[4]Óvodák'!C13</f>
        <v>1139</v>
      </c>
      <c r="E9" s="1129"/>
      <c r="F9" s="1127"/>
      <c r="G9" s="1127"/>
      <c r="H9" s="1319">
        <f>D9</f>
        <v>1139</v>
      </c>
      <c r="I9" s="1130">
        <v>2550000</v>
      </c>
      <c r="J9" s="1131">
        <f>'[4]Óvodák segéd'!M9</f>
        <v>156910000</v>
      </c>
      <c r="K9" s="1132"/>
      <c r="L9" s="1133">
        <f aca="true" t="shared" si="0" ref="L9:L19">SUM(J9:K9)</f>
        <v>156910000</v>
      </c>
    </row>
    <row r="10" spans="1:12" ht="25.5">
      <c r="A10" s="656" t="s">
        <v>1608</v>
      </c>
      <c r="B10" s="1233" t="s">
        <v>1476</v>
      </c>
      <c r="C10" s="1110"/>
      <c r="D10" s="1134">
        <f>'[4]Óvodák'!C14</f>
        <v>1178</v>
      </c>
      <c r="E10" s="1135"/>
      <c r="F10" s="1134"/>
      <c r="G10" s="1134"/>
      <c r="H10" s="1316">
        <f>D10</f>
        <v>1178</v>
      </c>
      <c r="I10" s="1136">
        <v>2550000</v>
      </c>
      <c r="J10" s="1137">
        <f>'[4]Óvodák segéd'!M10</f>
        <v>190910000</v>
      </c>
      <c r="K10" s="1138"/>
      <c r="L10" s="1139">
        <f t="shared" si="0"/>
        <v>190910000</v>
      </c>
    </row>
    <row r="11" spans="1:12" ht="25.5">
      <c r="A11" s="656" t="s">
        <v>1608</v>
      </c>
      <c r="B11" s="1233" t="s">
        <v>1477</v>
      </c>
      <c r="C11" s="1110"/>
      <c r="D11" s="1135"/>
      <c r="E11" s="1134">
        <f>'[4]Óvodák'!D20</f>
        <v>2310</v>
      </c>
      <c r="F11" s="1134"/>
      <c r="G11" s="1134"/>
      <c r="H11" s="1316">
        <f>E11</f>
        <v>2310</v>
      </c>
      <c r="I11" s="1136">
        <v>2540000</v>
      </c>
      <c r="J11" s="1138"/>
      <c r="K11" s="1137">
        <f>'[4]Óvodák segéd'!M35</f>
        <v>158411333.33333334</v>
      </c>
      <c r="L11" s="1139">
        <f t="shared" si="0"/>
        <v>158411333.33333334</v>
      </c>
    </row>
    <row r="12" spans="1:12" ht="36">
      <c r="A12" s="656" t="s">
        <v>1608</v>
      </c>
      <c r="B12" s="1234" t="s">
        <v>1478</v>
      </c>
      <c r="C12" s="1113"/>
      <c r="D12" s="635">
        <f>'[4]Óvodák'!C174</f>
        <v>13</v>
      </c>
      <c r="E12" s="1140"/>
      <c r="F12" s="1141">
        <f>D12*8/12</f>
        <v>8.666666666666666</v>
      </c>
      <c r="G12" s="1142"/>
      <c r="H12" s="1315">
        <f aca="true" t="shared" si="1" ref="H12:H19">SUM(F12:G12)</f>
        <v>8.666666666666666</v>
      </c>
      <c r="I12" s="315">
        <v>384000</v>
      </c>
      <c r="J12" s="1137">
        <f>H12*I12</f>
        <v>3328000</v>
      </c>
      <c r="K12" s="1143">
        <f>G12*I12</f>
        <v>0</v>
      </c>
      <c r="L12" s="1139">
        <f t="shared" si="0"/>
        <v>3328000</v>
      </c>
    </row>
    <row r="13" spans="1:12" ht="36">
      <c r="A13" s="656" t="s">
        <v>1608</v>
      </c>
      <c r="B13" s="1234" t="s">
        <v>1768</v>
      </c>
      <c r="C13" s="315"/>
      <c r="D13" s="635">
        <f>'[4]Óvodák'!C187</f>
        <v>17</v>
      </c>
      <c r="E13" s="1144"/>
      <c r="F13" s="1141">
        <f>D13*8/12</f>
        <v>11.333333333333334</v>
      </c>
      <c r="G13" s="1145"/>
      <c r="H13" s="1315">
        <f t="shared" si="1"/>
        <v>11.333333333333334</v>
      </c>
      <c r="I13" s="315">
        <v>192000</v>
      </c>
      <c r="J13" s="1137">
        <f>H13*I13</f>
        <v>2176000</v>
      </c>
      <c r="K13" s="1138"/>
      <c r="L13" s="1139">
        <f t="shared" si="0"/>
        <v>2176000</v>
      </c>
    </row>
    <row r="14" spans="1:12" ht="25.5">
      <c r="A14" s="656" t="s">
        <v>1608</v>
      </c>
      <c r="B14" s="1234" t="s">
        <v>1769</v>
      </c>
      <c r="C14" s="315"/>
      <c r="D14" s="635">
        <f>'[4]Óvodák'!C198</f>
        <v>25</v>
      </c>
      <c r="E14" s="1144"/>
      <c r="F14" s="1141">
        <f>D14*8/12</f>
        <v>16.666666666666668</v>
      </c>
      <c r="G14" s="1145"/>
      <c r="H14" s="1315">
        <f t="shared" si="1"/>
        <v>16.666666666666668</v>
      </c>
      <c r="I14" s="315">
        <v>144000</v>
      </c>
      <c r="J14" s="1137">
        <f>H14*I14</f>
        <v>2400000</v>
      </c>
      <c r="K14" s="1138"/>
      <c r="L14" s="1139">
        <f t="shared" si="0"/>
        <v>2400000</v>
      </c>
    </row>
    <row r="15" spans="1:12" ht="36">
      <c r="A15" s="656" t="s">
        <v>1608</v>
      </c>
      <c r="B15" s="1234" t="s">
        <v>1770</v>
      </c>
      <c r="C15" s="1113"/>
      <c r="D15" s="1140"/>
      <c r="E15" s="635">
        <f>'[4]Óvodák'!D180</f>
        <v>13</v>
      </c>
      <c r="F15" s="1142"/>
      <c r="G15" s="1141">
        <f>E15/12*4</f>
        <v>4.333333333333333</v>
      </c>
      <c r="H15" s="1315">
        <f t="shared" si="1"/>
        <v>4.333333333333333</v>
      </c>
      <c r="I15" s="315">
        <v>382400</v>
      </c>
      <c r="J15" s="1143">
        <f>F15*I15</f>
        <v>0</v>
      </c>
      <c r="K15" s="1137">
        <f>H15*I15</f>
        <v>1657066.6666666665</v>
      </c>
      <c r="L15" s="1139">
        <f t="shared" si="0"/>
        <v>1657066.6666666665</v>
      </c>
    </row>
    <row r="16" spans="1:12" ht="36">
      <c r="A16" s="656" t="s">
        <v>1608</v>
      </c>
      <c r="B16" s="1234" t="s">
        <v>1771</v>
      </c>
      <c r="C16" s="1113"/>
      <c r="D16" s="1144"/>
      <c r="E16" s="635">
        <f>'[4]Óvodák'!D192</f>
        <v>17</v>
      </c>
      <c r="F16" s="1140"/>
      <c r="G16" s="1141">
        <f>E16*4/12</f>
        <v>5.666666666666667</v>
      </c>
      <c r="H16" s="1315">
        <f t="shared" si="1"/>
        <v>5.666666666666667</v>
      </c>
      <c r="I16" s="315">
        <v>191200</v>
      </c>
      <c r="J16" s="1146"/>
      <c r="K16" s="1137">
        <f>H16*I16</f>
        <v>1083466.6666666667</v>
      </c>
      <c r="L16" s="1139">
        <f t="shared" si="0"/>
        <v>1083466.6666666667</v>
      </c>
    </row>
    <row r="17" spans="1:12" ht="25.5">
      <c r="A17" s="656" t="s">
        <v>1608</v>
      </c>
      <c r="B17" s="1234" t="s">
        <v>1772</v>
      </c>
      <c r="C17" s="1113"/>
      <c r="D17" s="1144"/>
      <c r="E17" s="635">
        <f>'[4]Óvodák'!D203</f>
        <v>25</v>
      </c>
      <c r="F17" s="1140"/>
      <c r="G17" s="1141">
        <f>E17*4/12</f>
        <v>8.333333333333334</v>
      </c>
      <c r="H17" s="1315">
        <f t="shared" si="1"/>
        <v>8.333333333333334</v>
      </c>
      <c r="I17" s="315">
        <v>143400</v>
      </c>
      <c r="J17" s="1146"/>
      <c r="K17" s="1147">
        <f>H17*I17</f>
        <v>1195000</v>
      </c>
      <c r="L17" s="1139">
        <f t="shared" si="0"/>
        <v>1195000</v>
      </c>
    </row>
    <row r="18" spans="1:12" ht="25.5">
      <c r="A18" s="656" t="s">
        <v>1608</v>
      </c>
      <c r="B18" s="1235" t="s">
        <v>1826</v>
      </c>
      <c r="C18" s="1113"/>
      <c r="D18" s="635">
        <f>'[4]Óvodák'!C227</f>
        <v>31</v>
      </c>
      <c r="E18" s="1148"/>
      <c r="F18" s="1134">
        <f>D18*8/12</f>
        <v>20.666666666666668</v>
      </c>
      <c r="G18" s="1148"/>
      <c r="H18" s="1316">
        <f t="shared" si="1"/>
        <v>20.666666666666668</v>
      </c>
      <c r="I18" s="315">
        <v>45000</v>
      </c>
      <c r="J18" s="1137">
        <f>H18*I18</f>
        <v>930000</v>
      </c>
      <c r="K18" s="1148"/>
      <c r="L18" s="1139">
        <f t="shared" si="0"/>
        <v>930000</v>
      </c>
    </row>
    <row r="19" spans="1:12" ht="25.5">
      <c r="A19" s="656" t="s">
        <v>1608</v>
      </c>
      <c r="B19" s="1235" t="s">
        <v>1827</v>
      </c>
      <c r="C19" s="1113"/>
      <c r="D19" s="1140"/>
      <c r="E19" s="635">
        <f>'[4]Óvodák'!D234</f>
        <v>35</v>
      </c>
      <c r="F19" s="1148">
        <f>D19*8/12</f>
        <v>0</v>
      </c>
      <c r="G19" s="1134">
        <f>E19*4/12</f>
        <v>11.666666666666666</v>
      </c>
      <c r="H19" s="1316">
        <f t="shared" si="1"/>
        <v>11.666666666666666</v>
      </c>
      <c r="I19" s="315">
        <v>43000</v>
      </c>
      <c r="J19" s="1143">
        <f>F19*I19</f>
        <v>0</v>
      </c>
      <c r="K19" s="1137">
        <f>H19*I19</f>
        <v>501666.6666666666</v>
      </c>
      <c r="L19" s="1139">
        <f t="shared" si="0"/>
        <v>501666.6666666666</v>
      </c>
    </row>
    <row r="20" spans="1:12" ht="25.5">
      <c r="A20" s="1150" t="s">
        <v>1608</v>
      </c>
      <c r="B20" s="1236" t="s">
        <v>59</v>
      </c>
      <c r="C20" s="1112"/>
      <c r="D20" s="1151"/>
      <c r="E20" s="1151"/>
      <c r="F20" s="1151"/>
      <c r="G20" s="1151"/>
      <c r="H20" s="1320">
        <f>'[4]Óvodák'!E359</f>
        <v>780</v>
      </c>
      <c r="I20" s="1152">
        <v>65000</v>
      </c>
      <c r="J20" s="1153"/>
      <c r="K20" s="1153"/>
      <c r="L20" s="1154">
        <f>H20*I20</f>
        <v>50700000</v>
      </c>
    </row>
    <row r="21" spans="1:12" ht="23.25" customHeight="1">
      <c r="A21" s="1357" t="s">
        <v>1608</v>
      </c>
      <c r="B21" s="1348"/>
      <c r="C21" s="1348"/>
      <c r="D21" s="1348"/>
      <c r="E21" s="1348"/>
      <c r="F21" s="1348"/>
      <c r="G21" s="1348"/>
      <c r="H21" s="1348"/>
      <c r="I21" s="1159" t="s">
        <v>1612</v>
      </c>
      <c r="J21" s="1160"/>
      <c r="K21" s="1160"/>
      <c r="L21" s="1161">
        <f>SUM(L9:L20)</f>
        <v>570202533.3333335</v>
      </c>
    </row>
    <row r="22" spans="1:12" ht="25.5">
      <c r="A22" s="1126" t="s">
        <v>1828</v>
      </c>
      <c r="B22" s="1237" t="s">
        <v>1829</v>
      </c>
      <c r="C22" s="1111"/>
      <c r="D22" s="1127">
        <f>'[4]Kodály'!C25</f>
        <v>144</v>
      </c>
      <c r="E22" s="1129"/>
      <c r="F22" s="1127"/>
      <c r="G22" s="1127"/>
      <c r="H22" s="1319"/>
      <c r="I22" s="1130">
        <v>2550000</v>
      </c>
      <c r="J22" s="1131">
        <f>'[4]Kodály segéd'!M11</f>
        <v>13940000</v>
      </c>
      <c r="K22" s="1132"/>
      <c r="L22" s="1133">
        <f aca="true" t="shared" si="2" ref="L22:L50">SUM(J22:K22)</f>
        <v>13940000</v>
      </c>
    </row>
    <row r="23" spans="1:12" ht="25.5">
      <c r="A23" s="656" t="s">
        <v>1828</v>
      </c>
      <c r="B23" s="1238" t="s">
        <v>1830</v>
      </c>
      <c r="C23" s="1110"/>
      <c r="D23" s="1134">
        <f>'[4]Kodály'!C26</f>
        <v>57</v>
      </c>
      <c r="E23" s="1135"/>
      <c r="F23" s="1134"/>
      <c r="G23" s="1134"/>
      <c r="H23" s="1316"/>
      <c r="I23" s="1136">
        <v>2550000</v>
      </c>
      <c r="J23" s="1137">
        <f>'[4]Kodály segéd'!M12</f>
        <v>6970000</v>
      </c>
      <c r="K23" s="1138"/>
      <c r="L23" s="1139">
        <f t="shared" si="2"/>
        <v>6970000</v>
      </c>
    </row>
    <row r="24" spans="1:12" ht="25.5">
      <c r="A24" s="656" t="s">
        <v>1828</v>
      </c>
      <c r="B24" s="1238" t="s">
        <v>1831</v>
      </c>
      <c r="C24" s="1110"/>
      <c r="D24" s="1134">
        <f>'[4]Kodály'!C27</f>
        <v>71</v>
      </c>
      <c r="E24" s="1135"/>
      <c r="F24" s="1134"/>
      <c r="G24" s="1134"/>
      <c r="H24" s="1316"/>
      <c r="I24" s="1136">
        <v>2550000</v>
      </c>
      <c r="J24" s="1137">
        <f>'[4]Kodály segéd'!M13</f>
        <v>10540000</v>
      </c>
      <c r="K24" s="1138"/>
      <c r="L24" s="1139">
        <f t="shared" si="2"/>
        <v>10540000</v>
      </c>
    </row>
    <row r="25" spans="1:12" ht="25.5">
      <c r="A25" s="656" t="s">
        <v>1828</v>
      </c>
      <c r="B25" s="1238" t="s">
        <v>1832</v>
      </c>
      <c r="C25" s="1110"/>
      <c r="D25" s="1134">
        <f>'[4]Kodály'!C29</f>
        <v>162</v>
      </c>
      <c r="E25" s="1135"/>
      <c r="F25" s="1134"/>
      <c r="G25" s="1134"/>
      <c r="H25" s="1316"/>
      <c r="I25" s="1136">
        <v>2550000</v>
      </c>
      <c r="J25" s="1137">
        <f>'[4]Kodály segéd'!M14</f>
        <v>18530000</v>
      </c>
      <c r="K25" s="1138"/>
      <c r="L25" s="1139">
        <f t="shared" si="2"/>
        <v>18530000</v>
      </c>
    </row>
    <row r="26" spans="1:12" ht="25.5">
      <c r="A26" s="656" t="s">
        <v>1828</v>
      </c>
      <c r="B26" s="1238" t="s">
        <v>1833</v>
      </c>
      <c r="C26" s="1110"/>
      <c r="D26" s="1134">
        <f>'[4]Kodály'!C30</f>
        <v>186</v>
      </c>
      <c r="E26" s="1135"/>
      <c r="F26" s="1134"/>
      <c r="G26" s="1134"/>
      <c r="H26" s="1316"/>
      <c r="I26" s="1136">
        <v>2550000</v>
      </c>
      <c r="J26" s="1137">
        <f>'[4]Kodály segéd'!M15</f>
        <v>27880000</v>
      </c>
      <c r="K26" s="1138"/>
      <c r="L26" s="1139">
        <f t="shared" si="2"/>
        <v>27880000</v>
      </c>
    </row>
    <row r="27" spans="1:12" ht="25.5">
      <c r="A27" s="656" t="s">
        <v>1828</v>
      </c>
      <c r="B27" s="1238" t="s">
        <v>1829</v>
      </c>
      <c r="C27" s="1136"/>
      <c r="D27" s="1135"/>
      <c r="E27" s="1134">
        <f>'[4]Kodály'!D33</f>
        <v>143</v>
      </c>
      <c r="F27" s="1134"/>
      <c r="G27" s="1134"/>
      <c r="H27" s="1316"/>
      <c r="I27" s="1136">
        <v>2540000</v>
      </c>
      <c r="J27" s="1138"/>
      <c r="K27" s="1137">
        <f>'[4]Kodály segéd'!M36</f>
        <v>6942666.666666667</v>
      </c>
      <c r="L27" s="1139">
        <f t="shared" si="2"/>
        <v>6942666.666666667</v>
      </c>
    </row>
    <row r="28" spans="1:12" ht="25.5">
      <c r="A28" s="656" t="s">
        <v>1828</v>
      </c>
      <c r="B28" s="1238" t="s">
        <v>1830</v>
      </c>
      <c r="C28" s="1136"/>
      <c r="D28" s="1135"/>
      <c r="E28" s="1134">
        <f>'[4]Kodály'!D34</f>
        <v>79</v>
      </c>
      <c r="F28" s="1134"/>
      <c r="G28" s="1134"/>
      <c r="H28" s="1316"/>
      <c r="I28" s="1136">
        <v>2540000</v>
      </c>
      <c r="J28" s="1138"/>
      <c r="K28" s="1137">
        <f>'[4]Kodály segéd'!M37</f>
        <v>3894666.6666666665</v>
      </c>
      <c r="L28" s="1139">
        <f t="shared" si="2"/>
        <v>3894666.6666666665</v>
      </c>
    </row>
    <row r="29" spans="1:12" ht="25.5">
      <c r="A29" s="656" t="s">
        <v>1828</v>
      </c>
      <c r="B29" s="1238" t="s">
        <v>1831</v>
      </c>
      <c r="C29" s="1136"/>
      <c r="D29" s="1135"/>
      <c r="E29" s="1134">
        <f>'[4]Kodály'!D35</f>
        <v>57</v>
      </c>
      <c r="F29" s="1134"/>
      <c r="G29" s="1134"/>
      <c r="H29" s="1316"/>
      <c r="I29" s="1136">
        <v>2540000</v>
      </c>
      <c r="J29" s="1138"/>
      <c r="K29" s="1137">
        <f>'[4]Kodály segéd'!M38</f>
        <v>4233333.333333333</v>
      </c>
      <c r="L29" s="1139">
        <f t="shared" si="2"/>
        <v>4233333.333333333</v>
      </c>
    </row>
    <row r="30" spans="1:12" ht="25.5">
      <c r="A30" s="656" t="s">
        <v>1828</v>
      </c>
      <c r="B30" s="1238" t="s">
        <v>1832</v>
      </c>
      <c r="C30" s="1136"/>
      <c r="D30" s="1135"/>
      <c r="E30" s="1134">
        <f>'[4]Kodály'!D37</f>
        <v>147</v>
      </c>
      <c r="F30" s="1134"/>
      <c r="G30" s="1134"/>
      <c r="H30" s="1316"/>
      <c r="I30" s="1136">
        <v>2540000</v>
      </c>
      <c r="J30" s="1138"/>
      <c r="K30" s="1137">
        <f>'[4]Kodály segéd'!M39</f>
        <v>8382000</v>
      </c>
      <c r="L30" s="1139">
        <f t="shared" si="2"/>
        <v>8382000</v>
      </c>
    </row>
    <row r="31" spans="1:12" ht="25.5">
      <c r="A31" s="656" t="s">
        <v>1828</v>
      </c>
      <c r="B31" s="1238" t="s">
        <v>1834</v>
      </c>
      <c r="C31" s="1136"/>
      <c r="D31" s="1135"/>
      <c r="E31" s="1134">
        <f>'[4]Kodály'!D38</f>
        <v>86</v>
      </c>
      <c r="F31" s="1134"/>
      <c r="G31" s="1134"/>
      <c r="H31" s="1316"/>
      <c r="I31" s="1136">
        <v>2540000</v>
      </c>
      <c r="J31" s="1138"/>
      <c r="K31" s="1137">
        <f>'[4]Kodály segéd'!M40</f>
        <v>5588000</v>
      </c>
      <c r="L31" s="1139">
        <f t="shared" si="2"/>
        <v>5588000</v>
      </c>
    </row>
    <row r="32" spans="1:12" ht="25.5">
      <c r="A32" s="656" t="s">
        <v>1828</v>
      </c>
      <c r="B32" s="1238" t="s">
        <v>1835</v>
      </c>
      <c r="C32" s="1136"/>
      <c r="D32" s="1135"/>
      <c r="E32" s="1134">
        <f>'[4]Kodály'!D39</f>
        <v>97</v>
      </c>
      <c r="F32" s="1134"/>
      <c r="G32" s="1134"/>
      <c r="H32" s="1316"/>
      <c r="I32" s="1136">
        <v>2540000</v>
      </c>
      <c r="J32" s="1138"/>
      <c r="K32" s="1137">
        <f>'[4]Kodály segéd'!M41</f>
        <v>7196666.666666667</v>
      </c>
      <c r="L32" s="1139">
        <f t="shared" si="2"/>
        <v>7196666.666666667</v>
      </c>
    </row>
    <row r="33" spans="1:12" ht="25.5">
      <c r="A33" s="656" t="s">
        <v>1828</v>
      </c>
      <c r="B33" s="1239" t="s">
        <v>209</v>
      </c>
      <c r="C33" s="315"/>
      <c r="D33" s="635">
        <f>'[4]Kodály'!C85</f>
        <v>85.5</v>
      </c>
      <c r="E33" s="1144"/>
      <c r="F33" s="1141"/>
      <c r="G33" s="635"/>
      <c r="H33" s="1316"/>
      <c r="I33" s="1136">
        <v>2550000</v>
      </c>
      <c r="J33" s="1137">
        <f>'[4]Kodály segéd'!M21</f>
        <v>1190000</v>
      </c>
      <c r="K33" s="1138"/>
      <c r="L33" s="1139">
        <f t="shared" si="2"/>
        <v>1190000</v>
      </c>
    </row>
    <row r="34" spans="1:12" ht="25.5">
      <c r="A34" s="656" t="s">
        <v>1828</v>
      </c>
      <c r="B34" s="1234" t="s">
        <v>210</v>
      </c>
      <c r="C34" s="1134"/>
      <c r="D34" s="1135"/>
      <c r="E34" s="635">
        <f>'[4]Kodály'!D94</f>
        <v>100</v>
      </c>
      <c r="F34" s="1134"/>
      <c r="G34" s="1134"/>
      <c r="H34" s="1316"/>
      <c r="I34" s="1136">
        <v>2540000</v>
      </c>
      <c r="J34" s="1138"/>
      <c r="K34" s="1137">
        <f>'[4]Kodály segéd'!M48</f>
        <v>677333.3333333334</v>
      </c>
      <c r="L34" s="1139">
        <f t="shared" si="2"/>
        <v>677333.3333333334</v>
      </c>
    </row>
    <row r="35" spans="1:12" ht="25.5">
      <c r="A35" s="656" t="s">
        <v>1828</v>
      </c>
      <c r="B35" s="1235" t="s">
        <v>1836</v>
      </c>
      <c r="C35" s="1113"/>
      <c r="D35" s="1149">
        <f>'[4]Kodály'!C131</f>
        <v>78.2</v>
      </c>
      <c r="E35" s="1144"/>
      <c r="F35" s="635"/>
      <c r="G35" s="635"/>
      <c r="H35" s="1315"/>
      <c r="I35" s="315">
        <v>2550000</v>
      </c>
      <c r="J35" s="1137">
        <f>'[4]Kodály segéd'!M24</f>
        <v>850000</v>
      </c>
      <c r="K35" s="1138"/>
      <c r="L35" s="1139">
        <f t="shared" si="2"/>
        <v>850000</v>
      </c>
    </row>
    <row r="36" spans="1:12" ht="25.5">
      <c r="A36" s="656" t="s">
        <v>1828</v>
      </c>
      <c r="B36" s="1238" t="s">
        <v>1837</v>
      </c>
      <c r="C36" s="1113"/>
      <c r="D36" s="1134">
        <f>'[4]Kodály'!C132</f>
        <v>144</v>
      </c>
      <c r="E36" s="1144"/>
      <c r="F36" s="1134"/>
      <c r="G36" s="1134"/>
      <c r="H36" s="1316"/>
      <c r="I36" s="315">
        <v>2550000</v>
      </c>
      <c r="J36" s="1137">
        <f>'[4]Kodály segéd'!M25</f>
        <v>3230000</v>
      </c>
      <c r="K36" s="1138"/>
      <c r="L36" s="1139">
        <f t="shared" si="2"/>
        <v>3230000</v>
      </c>
    </row>
    <row r="37" spans="1:12" ht="25.5">
      <c r="A37" s="656" t="s">
        <v>1828</v>
      </c>
      <c r="B37" s="1238" t="s">
        <v>705</v>
      </c>
      <c r="C37" s="1113"/>
      <c r="D37" s="1134">
        <f>'[4]Kodály'!C133</f>
        <v>57</v>
      </c>
      <c r="E37" s="1144"/>
      <c r="F37" s="1134"/>
      <c r="G37" s="1134"/>
      <c r="H37" s="1316"/>
      <c r="I37" s="315">
        <v>2550000</v>
      </c>
      <c r="J37" s="1137">
        <f>'[4]Kodály segéd'!M26</f>
        <v>1530000</v>
      </c>
      <c r="K37" s="1138"/>
      <c r="L37" s="1139">
        <f t="shared" si="2"/>
        <v>1530000</v>
      </c>
    </row>
    <row r="38" spans="1:12" ht="25.5">
      <c r="A38" s="656" t="s">
        <v>1828</v>
      </c>
      <c r="B38" s="1238" t="s">
        <v>706</v>
      </c>
      <c r="C38" s="1113"/>
      <c r="D38" s="1134">
        <f>'[4]Kodály'!C134</f>
        <v>71</v>
      </c>
      <c r="E38" s="1144"/>
      <c r="F38" s="1134"/>
      <c r="G38" s="1134"/>
      <c r="H38" s="1316"/>
      <c r="I38" s="315">
        <v>2550000</v>
      </c>
      <c r="J38" s="1137">
        <f>'[4]Kodály segéd'!M27</f>
        <v>2040000</v>
      </c>
      <c r="K38" s="1138"/>
      <c r="L38" s="1139">
        <f t="shared" si="2"/>
        <v>2040000</v>
      </c>
    </row>
    <row r="39" spans="1:12" ht="25.5">
      <c r="A39" s="656" t="s">
        <v>1828</v>
      </c>
      <c r="B39" s="1235" t="s">
        <v>211</v>
      </c>
      <c r="C39" s="1134"/>
      <c r="D39" s="1135"/>
      <c r="E39" s="1134">
        <f>'[4]Kodály'!D137</f>
        <v>53</v>
      </c>
      <c r="F39" s="1134"/>
      <c r="G39" s="1134"/>
      <c r="H39" s="1316"/>
      <c r="I39" s="1136">
        <v>2540000</v>
      </c>
      <c r="J39" s="1138"/>
      <c r="K39" s="1137">
        <f>'[4]Kodály segéd'!M51</f>
        <v>254000</v>
      </c>
      <c r="L39" s="1139">
        <f t="shared" si="2"/>
        <v>254000</v>
      </c>
    </row>
    <row r="40" spans="1:12" ht="25.5">
      <c r="A40" s="656" t="s">
        <v>1828</v>
      </c>
      <c r="B40" s="1238" t="s">
        <v>707</v>
      </c>
      <c r="C40" s="1134"/>
      <c r="D40" s="1135"/>
      <c r="E40" s="635">
        <f>'[4]Kodály'!D138</f>
        <v>222</v>
      </c>
      <c r="F40" s="1134"/>
      <c r="G40" s="1134"/>
      <c r="H40" s="1316"/>
      <c r="I40" s="1136">
        <v>2540000</v>
      </c>
      <c r="J40" s="1138"/>
      <c r="K40" s="1137">
        <f>'[4]Kodály segéd'!M52</f>
        <v>2455333.3333333335</v>
      </c>
      <c r="L40" s="1139">
        <f t="shared" si="2"/>
        <v>2455333.3333333335</v>
      </c>
    </row>
    <row r="41" spans="1:12" ht="25.5">
      <c r="A41" s="656" t="s">
        <v>1828</v>
      </c>
      <c r="B41" s="1238" t="s">
        <v>708</v>
      </c>
      <c r="C41" s="1134"/>
      <c r="D41" s="1135"/>
      <c r="E41" s="635">
        <f>'[4]Kodály'!D139</f>
        <v>57</v>
      </c>
      <c r="F41" s="1134"/>
      <c r="G41" s="1134"/>
      <c r="H41" s="1316"/>
      <c r="I41" s="1136">
        <v>2540000</v>
      </c>
      <c r="J41" s="1138"/>
      <c r="K41" s="1137">
        <f>'[4]Kodály segéd'!M53</f>
        <v>846666.6666666666</v>
      </c>
      <c r="L41" s="1139">
        <f t="shared" si="2"/>
        <v>846666.6666666666</v>
      </c>
    </row>
    <row r="42" spans="1:12" ht="36">
      <c r="A42" s="656" t="s">
        <v>1828</v>
      </c>
      <c r="B42" s="1239" t="s">
        <v>709</v>
      </c>
      <c r="C42" s="315"/>
      <c r="D42" s="1134">
        <f>'[4]Kodály'!C162</f>
        <v>1</v>
      </c>
      <c r="E42" s="1140"/>
      <c r="F42" s="1141">
        <f>D42*8/12</f>
        <v>0.6666666666666666</v>
      </c>
      <c r="G42" s="1142"/>
      <c r="H42" s="1315">
        <f aca="true" t="shared" si="3" ref="H42:H50">SUM(F42:G42)</f>
        <v>0.6666666666666666</v>
      </c>
      <c r="I42" s="315">
        <v>240000</v>
      </c>
      <c r="J42" s="1137">
        <f>H42*I42</f>
        <v>160000</v>
      </c>
      <c r="K42" s="1143">
        <f>G42*I42</f>
        <v>0</v>
      </c>
      <c r="L42" s="1139">
        <f t="shared" si="2"/>
        <v>160000</v>
      </c>
    </row>
    <row r="43" spans="1:12" ht="36">
      <c r="A43" s="656" t="s">
        <v>1828</v>
      </c>
      <c r="B43" s="1235" t="s">
        <v>1478</v>
      </c>
      <c r="C43" s="1113"/>
      <c r="D43" s="1134">
        <f>'[4]Kodály'!C174</f>
        <v>4</v>
      </c>
      <c r="E43" s="1148"/>
      <c r="F43" s="1141">
        <f>D43*8/12</f>
        <v>2.6666666666666665</v>
      </c>
      <c r="G43" s="1142"/>
      <c r="H43" s="1315">
        <f t="shared" si="3"/>
        <v>2.6666666666666665</v>
      </c>
      <c r="I43" s="315">
        <v>384000</v>
      </c>
      <c r="J43" s="1137">
        <f>H43*I43</f>
        <v>1024000</v>
      </c>
      <c r="K43" s="1143">
        <f>G43*I43</f>
        <v>0</v>
      </c>
      <c r="L43" s="1139">
        <f t="shared" si="2"/>
        <v>1024000</v>
      </c>
    </row>
    <row r="44" spans="1:12" ht="36">
      <c r="A44" s="656" t="s">
        <v>1828</v>
      </c>
      <c r="B44" s="1235" t="s">
        <v>1768</v>
      </c>
      <c r="C44" s="315"/>
      <c r="D44" s="1134">
        <f>'[4]Kodály'!C187</f>
        <v>4</v>
      </c>
      <c r="E44" s="1135"/>
      <c r="F44" s="1141">
        <f>D44*8/12</f>
        <v>2.6666666666666665</v>
      </c>
      <c r="G44" s="1145"/>
      <c r="H44" s="1315">
        <f t="shared" si="3"/>
        <v>2.6666666666666665</v>
      </c>
      <c r="I44" s="315">
        <v>192000</v>
      </c>
      <c r="J44" s="1137">
        <f>H44*I44</f>
        <v>512000</v>
      </c>
      <c r="K44" s="1138"/>
      <c r="L44" s="1139">
        <f t="shared" si="2"/>
        <v>512000</v>
      </c>
    </row>
    <row r="45" spans="1:12" ht="25.5">
      <c r="A45" s="656" t="s">
        <v>1828</v>
      </c>
      <c r="B45" s="1235" t="s">
        <v>1769</v>
      </c>
      <c r="C45" s="315"/>
      <c r="D45" s="1134">
        <f>'[4]Kodály'!C198</f>
        <v>38</v>
      </c>
      <c r="E45" s="1135"/>
      <c r="F45" s="1141">
        <f>D45*8/12</f>
        <v>25.333333333333332</v>
      </c>
      <c r="G45" s="1145"/>
      <c r="H45" s="1315">
        <f t="shared" si="3"/>
        <v>25.333333333333332</v>
      </c>
      <c r="I45" s="315">
        <v>144000</v>
      </c>
      <c r="J45" s="1137">
        <f>H45*I45</f>
        <v>3648000</v>
      </c>
      <c r="K45" s="1138"/>
      <c r="L45" s="1139">
        <f t="shared" si="2"/>
        <v>3648000</v>
      </c>
    </row>
    <row r="46" spans="1:12" ht="36">
      <c r="A46" s="656" t="s">
        <v>1828</v>
      </c>
      <c r="B46" s="1235" t="s">
        <v>1770</v>
      </c>
      <c r="C46" s="1113"/>
      <c r="D46" s="1140"/>
      <c r="E46" s="1134">
        <f>'[4]Kodály'!D180</f>
        <v>4</v>
      </c>
      <c r="F46" s="1142"/>
      <c r="G46" s="1141">
        <f>E46/12*4</f>
        <v>1.3333333333333333</v>
      </c>
      <c r="H46" s="1315">
        <f t="shared" si="3"/>
        <v>1.3333333333333333</v>
      </c>
      <c r="I46" s="315">
        <v>382400</v>
      </c>
      <c r="J46" s="1143">
        <f>F46*I46</f>
        <v>0</v>
      </c>
      <c r="K46" s="1137">
        <f>H46*I46</f>
        <v>509866.6666666666</v>
      </c>
      <c r="L46" s="1139">
        <f t="shared" si="2"/>
        <v>509866.6666666666</v>
      </c>
    </row>
    <row r="47" spans="1:12" ht="36">
      <c r="A47" s="656" t="s">
        <v>1828</v>
      </c>
      <c r="B47" s="1235" t="s">
        <v>1771</v>
      </c>
      <c r="C47" s="1113"/>
      <c r="D47" s="1144"/>
      <c r="E47" s="1134">
        <f>'[4]Kodály'!D192</f>
        <v>4</v>
      </c>
      <c r="F47" s="1140"/>
      <c r="G47" s="1141">
        <f>E47*4/12</f>
        <v>1.3333333333333333</v>
      </c>
      <c r="H47" s="1315">
        <f t="shared" si="3"/>
        <v>1.3333333333333333</v>
      </c>
      <c r="I47" s="315">
        <v>191200</v>
      </c>
      <c r="J47" s="1146"/>
      <c r="K47" s="1137">
        <f>H47*I47</f>
        <v>254933.3333333333</v>
      </c>
      <c r="L47" s="1139">
        <f t="shared" si="2"/>
        <v>254933.3333333333</v>
      </c>
    </row>
    <row r="48" spans="1:12" ht="25.5">
      <c r="A48" s="656" t="s">
        <v>1828</v>
      </c>
      <c r="B48" s="1235" t="s">
        <v>1772</v>
      </c>
      <c r="C48" s="1113"/>
      <c r="D48" s="1144"/>
      <c r="E48" s="1134">
        <f>'[4]Kodály'!D203</f>
        <v>30</v>
      </c>
      <c r="F48" s="1140"/>
      <c r="G48" s="1141">
        <f>E48*4/12</f>
        <v>10</v>
      </c>
      <c r="H48" s="1315">
        <f t="shared" si="3"/>
        <v>10</v>
      </c>
      <c r="I48" s="315">
        <v>143400</v>
      </c>
      <c r="J48" s="1146"/>
      <c r="K48" s="1147">
        <f>H48*I48</f>
        <v>1434000</v>
      </c>
      <c r="L48" s="1139">
        <f t="shared" si="2"/>
        <v>1434000</v>
      </c>
    </row>
    <row r="49" spans="1:12" ht="25.5">
      <c r="A49" s="656" t="s">
        <v>1828</v>
      </c>
      <c r="B49" s="1235" t="s">
        <v>710</v>
      </c>
      <c r="C49" s="1113"/>
      <c r="D49" s="1149">
        <f>'[4]Kodály'!C315</f>
        <v>85.5</v>
      </c>
      <c r="E49" s="1148"/>
      <c r="F49" s="1134">
        <f>D49/12*8</f>
        <v>57</v>
      </c>
      <c r="G49" s="1148"/>
      <c r="H49" s="1316">
        <f t="shared" si="3"/>
        <v>57</v>
      </c>
      <c r="I49" s="1136">
        <v>20000</v>
      </c>
      <c r="J49" s="1137">
        <f>H49*I49</f>
        <v>1140000</v>
      </c>
      <c r="K49" s="1143"/>
      <c r="L49" s="1139">
        <f t="shared" si="2"/>
        <v>1140000</v>
      </c>
    </row>
    <row r="50" spans="1:12" ht="25.5">
      <c r="A50" s="656" t="s">
        <v>1828</v>
      </c>
      <c r="B50" s="1235" t="s">
        <v>710</v>
      </c>
      <c r="C50" s="1113"/>
      <c r="D50" s="1148"/>
      <c r="E50" s="1134">
        <f>'[4]Kodály'!D318</f>
        <v>100</v>
      </c>
      <c r="F50" s="1148">
        <f>D50/12*8</f>
        <v>0</v>
      </c>
      <c r="G50" s="1134">
        <f>E50*4/12</f>
        <v>33.333333333333336</v>
      </c>
      <c r="H50" s="1316">
        <f t="shared" si="3"/>
        <v>33.333333333333336</v>
      </c>
      <c r="I50" s="1136">
        <v>19000</v>
      </c>
      <c r="J50" s="1143">
        <f>F50*I50</f>
        <v>0</v>
      </c>
      <c r="K50" s="1137">
        <f>H50*I50</f>
        <v>633333.3333333334</v>
      </c>
      <c r="L50" s="1139">
        <f t="shared" si="2"/>
        <v>633333.3333333334</v>
      </c>
    </row>
    <row r="51" spans="1:12" ht="25.5">
      <c r="A51" s="656" t="s">
        <v>1828</v>
      </c>
      <c r="B51" s="1235" t="s">
        <v>59</v>
      </c>
      <c r="C51" s="1113"/>
      <c r="D51" s="1148"/>
      <c r="E51" s="1140"/>
      <c r="F51" s="1140"/>
      <c r="G51" s="1140"/>
      <c r="H51" s="1316">
        <f>'[4]Kodály'!E359</f>
        <v>171.11</v>
      </c>
      <c r="I51" s="315">
        <v>65000</v>
      </c>
      <c r="J51" s="1137"/>
      <c r="K51" s="1137"/>
      <c r="L51" s="1139">
        <f>H51*I51</f>
        <v>11122150</v>
      </c>
    </row>
    <row r="52" spans="1:12" ht="25.5">
      <c r="A52" s="656" t="s">
        <v>1828</v>
      </c>
      <c r="B52" s="1235" t="s">
        <v>539</v>
      </c>
      <c r="C52" s="1113"/>
      <c r="D52" s="1155"/>
      <c r="E52" s="1140"/>
      <c r="F52" s="1155"/>
      <c r="G52" s="1155"/>
      <c r="H52" s="1316">
        <f>'[4]Kodály'!E366</f>
        <v>23</v>
      </c>
      <c r="I52" s="315">
        <v>20000</v>
      </c>
      <c r="J52" s="1137"/>
      <c r="K52" s="1137"/>
      <c r="L52" s="1139">
        <f>H52*I52</f>
        <v>460000</v>
      </c>
    </row>
    <row r="53" spans="1:12" ht="25.5">
      <c r="A53" s="656" t="s">
        <v>1828</v>
      </c>
      <c r="B53" s="1238" t="s">
        <v>60</v>
      </c>
      <c r="C53" s="1113"/>
      <c r="D53" s="1144"/>
      <c r="E53" s="1140"/>
      <c r="F53" s="1140"/>
      <c r="G53" s="1140"/>
      <c r="H53" s="1316">
        <f>'[4]Kodály'!D368</f>
        <v>249</v>
      </c>
      <c r="I53" s="315">
        <v>10000</v>
      </c>
      <c r="J53" s="1138"/>
      <c r="K53" s="1137"/>
      <c r="L53" s="1139">
        <f>H53*I53</f>
        <v>2490000</v>
      </c>
    </row>
    <row r="54" spans="1:12" ht="25.5">
      <c r="A54" s="1150" t="s">
        <v>1828</v>
      </c>
      <c r="B54" s="1240" t="s">
        <v>249</v>
      </c>
      <c r="C54" s="1112"/>
      <c r="D54" s="1156"/>
      <c r="E54" s="1151"/>
      <c r="F54" s="1151"/>
      <c r="G54" s="1151"/>
      <c r="H54" s="1321">
        <f>'[4]Kodály'!D369</f>
        <v>609</v>
      </c>
      <c r="I54" s="1152">
        <v>1000</v>
      </c>
      <c r="J54" s="1158"/>
      <c r="K54" s="1153"/>
      <c r="L54" s="1154">
        <f>H54*I54</f>
        <v>609000</v>
      </c>
    </row>
    <row r="55" spans="1:12" ht="25.5" customHeight="1">
      <c r="A55" s="1357" t="s">
        <v>1828</v>
      </c>
      <c r="B55" s="1348"/>
      <c r="C55" s="1348"/>
      <c r="D55" s="1348"/>
      <c r="E55" s="1348"/>
      <c r="F55" s="1348"/>
      <c r="G55" s="1348"/>
      <c r="H55" s="1348"/>
      <c r="I55" s="1159" t="s">
        <v>1612</v>
      </c>
      <c r="J55" s="1162"/>
      <c r="K55" s="1160"/>
      <c r="L55" s="1161">
        <f>SUM(L22:L54)</f>
        <v>151167950.00000003</v>
      </c>
    </row>
    <row r="56" spans="1:12" ht="12.75">
      <c r="A56" s="1165" t="s">
        <v>928</v>
      </c>
      <c r="B56" s="1237" t="s">
        <v>212</v>
      </c>
      <c r="C56" s="1166"/>
      <c r="D56" s="629">
        <f>'[4]Bartók'!C81</f>
        <v>413</v>
      </c>
      <c r="E56" s="1167"/>
      <c r="F56" s="1168"/>
      <c r="G56" s="629"/>
      <c r="H56" s="1319"/>
      <c r="I56" s="1166">
        <v>2550000</v>
      </c>
      <c r="J56" s="1131">
        <f>'[4]Bartók segéd'!M20</f>
        <v>14960000</v>
      </c>
      <c r="K56" s="1132"/>
      <c r="L56" s="1133">
        <f aca="true" t="shared" si="4" ref="L56:L63">SUM(J56:K56)</f>
        <v>14960000</v>
      </c>
    </row>
    <row r="57" spans="1:12" ht="24">
      <c r="A57" s="1169" t="s">
        <v>928</v>
      </c>
      <c r="B57" s="1239" t="s">
        <v>209</v>
      </c>
      <c r="C57" s="315"/>
      <c r="D57" s="635">
        <f>'[4]Bartók'!C85</f>
        <v>2.5</v>
      </c>
      <c r="E57" s="1144"/>
      <c r="F57" s="1141"/>
      <c r="G57" s="635"/>
      <c r="H57" s="1316"/>
      <c r="I57" s="1136">
        <v>2550000</v>
      </c>
      <c r="J57" s="1137">
        <f>'[4]Bartók segéd'!M21</f>
        <v>0</v>
      </c>
      <c r="K57" s="1138"/>
      <c r="L57" s="1139">
        <f t="shared" si="4"/>
        <v>0</v>
      </c>
    </row>
    <row r="58" spans="1:12" ht="12.75">
      <c r="A58" s="1169" t="s">
        <v>928</v>
      </c>
      <c r="B58" s="1233" t="s">
        <v>540</v>
      </c>
      <c r="C58" s="1134"/>
      <c r="D58" s="1135"/>
      <c r="E58" s="635">
        <f>'[4]Bartók'!D90</f>
        <v>410</v>
      </c>
      <c r="F58" s="1134"/>
      <c r="G58" s="1134"/>
      <c r="H58" s="1316"/>
      <c r="I58" s="1136">
        <v>2540000</v>
      </c>
      <c r="J58" s="1138"/>
      <c r="K58" s="1137">
        <f>'[4]Bartók segéd'!M47</f>
        <v>7366000</v>
      </c>
      <c r="L58" s="1139">
        <f t="shared" si="4"/>
        <v>7366000</v>
      </c>
    </row>
    <row r="59" spans="1:12" ht="12.75">
      <c r="A59" s="1169" t="s">
        <v>928</v>
      </c>
      <c r="B59" s="1234" t="s">
        <v>210</v>
      </c>
      <c r="C59" s="1134"/>
      <c r="D59" s="1135"/>
      <c r="E59" s="635">
        <f>'[4]Bartók'!D94</f>
        <v>3</v>
      </c>
      <c r="F59" s="1134"/>
      <c r="G59" s="1134"/>
      <c r="H59" s="1316"/>
      <c r="I59" s="1136">
        <v>2540000</v>
      </c>
      <c r="J59" s="1138"/>
      <c r="K59" s="1137">
        <f>'[4]Bartók segéd'!M48</f>
        <v>0</v>
      </c>
      <c r="L59" s="1139">
        <f t="shared" si="4"/>
        <v>0</v>
      </c>
    </row>
    <row r="60" spans="1:12" ht="12.75">
      <c r="A60" s="1169" t="s">
        <v>928</v>
      </c>
      <c r="B60" s="1238" t="s">
        <v>541</v>
      </c>
      <c r="C60" s="1113"/>
      <c r="D60" s="1134">
        <f>'[4]Bartók'!C314</f>
        <v>413</v>
      </c>
      <c r="E60" s="1148"/>
      <c r="F60" s="1134">
        <f>D60/12*8</f>
        <v>275.3333333333333</v>
      </c>
      <c r="G60" s="1148"/>
      <c r="H60" s="1316">
        <f>SUM(F60:G60)</f>
        <v>275.3333333333333</v>
      </c>
      <c r="I60" s="1136">
        <v>51000</v>
      </c>
      <c r="J60" s="1137">
        <f>H60*I60</f>
        <v>14041999.999999998</v>
      </c>
      <c r="K60" s="1143"/>
      <c r="L60" s="1139">
        <f t="shared" si="4"/>
        <v>14041999.999999998</v>
      </c>
    </row>
    <row r="61" spans="1:12" ht="12.75">
      <c r="A61" s="1169" t="s">
        <v>928</v>
      </c>
      <c r="B61" s="1238" t="s">
        <v>542</v>
      </c>
      <c r="C61" s="1113"/>
      <c r="D61" s="1148"/>
      <c r="E61" s="1134">
        <f>'[4]Bartók'!D317</f>
        <v>410</v>
      </c>
      <c r="F61" s="1148">
        <f>D61/12*8</f>
        <v>0</v>
      </c>
      <c r="G61" s="1134">
        <f>E61*4/12</f>
        <v>136.66666666666666</v>
      </c>
      <c r="H61" s="1316">
        <f>SUM(F61:G61)</f>
        <v>136.66666666666666</v>
      </c>
      <c r="I61" s="1136">
        <v>48500</v>
      </c>
      <c r="J61" s="1143">
        <f>F61*I61</f>
        <v>0</v>
      </c>
      <c r="K61" s="1137">
        <f>H61*I61</f>
        <v>6628333.333333333</v>
      </c>
      <c r="L61" s="1139">
        <f t="shared" si="4"/>
        <v>6628333.333333333</v>
      </c>
    </row>
    <row r="62" spans="1:12" ht="12.75">
      <c r="A62" s="1169" t="s">
        <v>928</v>
      </c>
      <c r="B62" s="1235" t="s">
        <v>1584</v>
      </c>
      <c r="C62" s="1113"/>
      <c r="D62" s="1149">
        <f>'[4]Bartók'!C315</f>
        <v>2.5</v>
      </c>
      <c r="E62" s="1148"/>
      <c r="F62" s="1134">
        <f>D62/12*8</f>
        <v>1.6666666666666667</v>
      </c>
      <c r="G62" s="1148"/>
      <c r="H62" s="1316">
        <f>SUM(F62:G62)</f>
        <v>1.6666666666666667</v>
      </c>
      <c r="I62" s="1136">
        <v>20000</v>
      </c>
      <c r="J62" s="1137">
        <f>H62*I62</f>
        <v>33333.333333333336</v>
      </c>
      <c r="K62" s="1143"/>
      <c r="L62" s="1139">
        <f t="shared" si="4"/>
        <v>33333.333333333336</v>
      </c>
    </row>
    <row r="63" spans="1:12" ht="12.75">
      <c r="A63" s="1170" t="s">
        <v>928</v>
      </c>
      <c r="B63" s="1241" t="s">
        <v>1584</v>
      </c>
      <c r="C63" s="1112"/>
      <c r="D63" s="1171"/>
      <c r="E63" s="1157">
        <f>'[4]Bartók'!D318</f>
        <v>3</v>
      </c>
      <c r="F63" s="1171">
        <f>D63/12*8</f>
        <v>0</v>
      </c>
      <c r="G63" s="1157">
        <f>E63*4/12</f>
        <v>1</v>
      </c>
      <c r="H63" s="1321">
        <f>SUM(F63:G63)</f>
        <v>1</v>
      </c>
      <c r="I63" s="1172">
        <v>19000</v>
      </c>
      <c r="J63" s="1173">
        <f>F63*I63</f>
        <v>0</v>
      </c>
      <c r="K63" s="1153">
        <f>H63*I63</f>
        <v>19000</v>
      </c>
      <c r="L63" s="1154">
        <f t="shared" si="4"/>
        <v>19000</v>
      </c>
    </row>
    <row r="64" spans="1:12" ht="24" customHeight="1">
      <c r="A64" s="1358" t="s">
        <v>928</v>
      </c>
      <c r="B64" s="1359"/>
      <c r="C64" s="1359"/>
      <c r="D64" s="1359"/>
      <c r="E64" s="1359"/>
      <c r="F64" s="1359"/>
      <c r="G64" s="1359"/>
      <c r="H64" s="1359"/>
      <c r="I64" s="1163" t="s">
        <v>1612</v>
      </c>
      <c r="J64" s="1164"/>
      <c r="K64" s="1160"/>
      <c r="L64" s="1161">
        <f>SUM(L56:L63)</f>
        <v>43048666.66666667</v>
      </c>
    </row>
    <row r="65" spans="1:12" ht="12.75">
      <c r="A65" s="1165" t="s">
        <v>357</v>
      </c>
      <c r="B65" s="1237" t="s">
        <v>1829</v>
      </c>
      <c r="C65" s="1111"/>
      <c r="D65" s="1127">
        <f>'[4]Fiumei'!C25</f>
        <v>132</v>
      </c>
      <c r="E65" s="1129"/>
      <c r="F65" s="1127"/>
      <c r="G65" s="1127"/>
      <c r="H65" s="1319"/>
      <c r="I65" s="1130">
        <v>2550000</v>
      </c>
      <c r="J65" s="1131">
        <f>'[4]Fiumei segéd'!M11</f>
        <v>12750000</v>
      </c>
      <c r="K65" s="1132"/>
      <c r="L65" s="1133">
        <f aca="true" t="shared" si="5" ref="L65:L89">SUM(J65:K65)</f>
        <v>12750000</v>
      </c>
    </row>
    <row r="66" spans="1:12" ht="12.75">
      <c r="A66" s="1169" t="s">
        <v>357</v>
      </c>
      <c r="B66" s="1238" t="s">
        <v>1830</v>
      </c>
      <c r="C66" s="1110"/>
      <c r="D66" s="1149">
        <f>'[4]Fiumei'!C26</f>
        <v>76</v>
      </c>
      <c r="E66" s="1135"/>
      <c r="F66" s="1134"/>
      <c r="G66" s="1134"/>
      <c r="H66" s="1316"/>
      <c r="I66" s="1136">
        <v>2550000</v>
      </c>
      <c r="J66" s="1137">
        <f>'[4]Fiumei segéd'!M12</f>
        <v>9350000</v>
      </c>
      <c r="K66" s="1138"/>
      <c r="L66" s="1139">
        <f t="shared" si="5"/>
        <v>9350000</v>
      </c>
    </row>
    <row r="67" spans="1:12" ht="12.75">
      <c r="A67" s="1169" t="s">
        <v>357</v>
      </c>
      <c r="B67" s="1238" t="s">
        <v>1831</v>
      </c>
      <c r="C67" s="1110"/>
      <c r="D67" s="1134">
        <f>'[4]Fiumei'!C27</f>
        <v>52</v>
      </c>
      <c r="E67" s="1135"/>
      <c r="F67" s="1134"/>
      <c r="G67" s="1134"/>
      <c r="H67" s="1316"/>
      <c r="I67" s="1136">
        <v>2550000</v>
      </c>
      <c r="J67" s="1137">
        <f>'[4]Fiumei segéd'!M13</f>
        <v>7650000</v>
      </c>
      <c r="K67" s="1138"/>
      <c r="L67" s="1139">
        <f t="shared" si="5"/>
        <v>7650000</v>
      </c>
    </row>
    <row r="68" spans="1:12" ht="12.75">
      <c r="A68" s="1169" t="s">
        <v>357</v>
      </c>
      <c r="B68" s="1238" t="s">
        <v>1832</v>
      </c>
      <c r="C68" s="1110"/>
      <c r="D68" s="1134">
        <f>'[4]Fiumei'!C29</f>
        <v>165</v>
      </c>
      <c r="E68" s="1135"/>
      <c r="F68" s="1134"/>
      <c r="G68" s="1134"/>
      <c r="H68" s="1316"/>
      <c r="I68" s="1136">
        <v>2550000</v>
      </c>
      <c r="J68" s="1137">
        <f>'[4]Fiumei segéd'!M14</f>
        <v>18870000</v>
      </c>
      <c r="K68" s="1138"/>
      <c r="L68" s="1139">
        <f t="shared" si="5"/>
        <v>18870000</v>
      </c>
    </row>
    <row r="69" spans="1:12" ht="12.75">
      <c r="A69" s="1169" t="s">
        <v>357</v>
      </c>
      <c r="B69" s="1238" t="s">
        <v>1833</v>
      </c>
      <c r="C69" s="1110"/>
      <c r="D69" s="1134">
        <f>'[4]Fiumei'!C30</f>
        <v>184</v>
      </c>
      <c r="E69" s="1135"/>
      <c r="F69" s="1134"/>
      <c r="G69" s="1134"/>
      <c r="H69" s="1316"/>
      <c r="I69" s="1136">
        <v>2550000</v>
      </c>
      <c r="J69" s="1137">
        <f>'[4]Fiumei segéd'!M15</f>
        <v>27540000</v>
      </c>
      <c r="K69" s="1138"/>
      <c r="L69" s="1139">
        <f t="shared" si="5"/>
        <v>27540000</v>
      </c>
    </row>
    <row r="70" spans="1:12" ht="12.75">
      <c r="A70" s="1169" t="s">
        <v>357</v>
      </c>
      <c r="B70" s="1238" t="s">
        <v>1829</v>
      </c>
      <c r="C70" s="1136"/>
      <c r="D70" s="1135"/>
      <c r="E70" s="1134">
        <f>'[4]Fiumei'!D33</f>
        <v>150</v>
      </c>
      <c r="F70" s="1134"/>
      <c r="G70" s="1134"/>
      <c r="H70" s="1316"/>
      <c r="I70" s="1136">
        <v>2540000</v>
      </c>
      <c r="J70" s="1138"/>
      <c r="K70" s="1137">
        <f>'[4]Fiumei segéd'!M36</f>
        <v>7281333.333333333</v>
      </c>
      <c r="L70" s="1139">
        <f t="shared" si="5"/>
        <v>7281333.333333333</v>
      </c>
    </row>
    <row r="71" spans="1:12" ht="12.75">
      <c r="A71" s="1169" t="s">
        <v>357</v>
      </c>
      <c r="B71" s="1238" t="s">
        <v>1830</v>
      </c>
      <c r="C71" s="1136"/>
      <c r="D71" s="1135"/>
      <c r="E71" s="1134">
        <f>'[4]Fiumei'!D34</f>
        <v>57</v>
      </c>
      <c r="F71" s="1134"/>
      <c r="G71" s="1134"/>
      <c r="H71" s="1316"/>
      <c r="I71" s="1136">
        <v>2540000</v>
      </c>
      <c r="J71" s="1138"/>
      <c r="K71" s="1137">
        <f>'[4]Fiumei segéd'!M37</f>
        <v>2794000</v>
      </c>
      <c r="L71" s="1139">
        <f t="shared" si="5"/>
        <v>2794000</v>
      </c>
    </row>
    <row r="72" spans="1:12" ht="12.75">
      <c r="A72" s="1169" t="s">
        <v>357</v>
      </c>
      <c r="B72" s="1238" t="s">
        <v>1831</v>
      </c>
      <c r="C72" s="1136"/>
      <c r="D72" s="1135"/>
      <c r="E72" s="1134">
        <f>'[4]Fiumei'!D35</f>
        <v>76</v>
      </c>
      <c r="F72" s="1134"/>
      <c r="G72" s="1134"/>
      <c r="H72" s="1316"/>
      <c r="I72" s="1136">
        <v>2540000</v>
      </c>
      <c r="J72" s="1138"/>
      <c r="K72" s="1137">
        <f>'[4]Fiumei segéd'!M38</f>
        <v>5588000</v>
      </c>
      <c r="L72" s="1139">
        <f t="shared" si="5"/>
        <v>5588000</v>
      </c>
    </row>
    <row r="73" spans="1:12" ht="12.75">
      <c r="A73" s="1169" t="s">
        <v>357</v>
      </c>
      <c r="B73" s="1238" t="s">
        <v>1832</v>
      </c>
      <c r="C73" s="1136"/>
      <c r="D73" s="1135"/>
      <c r="E73" s="1134">
        <f>'[4]Fiumei'!D37</f>
        <v>140</v>
      </c>
      <c r="F73" s="1134"/>
      <c r="G73" s="1134"/>
      <c r="H73" s="1316"/>
      <c r="I73" s="1136">
        <v>2540000</v>
      </c>
      <c r="J73" s="1138"/>
      <c r="K73" s="1137">
        <f>'[4]Fiumei segéd'!M39</f>
        <v>7958666.666666667</v>
      </c>
      <c r="L73" s="1139">
        <f t="shared" si="5"/>
        <v>7958666.666666667</v>
      </c>
    </row>
    <row r="74" spans="1:12" ht="12.75">
      <c r="A74" s="1169" t="s">
        <v>357</v>
      </c>
      <c r="B74" s="1238" t="s">
        <v>1834</v>
      </c>
      <c r="C74" s="1136"/>
      <c r="D74" s="1135"/>
      <c r="E74" s="1134">
        <f>'[4]Fiumei'!D38</f>
        <v>77</v>
      </c>
      <c r="F74" s="1134"/>
      <c r="G74" s="1134"/>
      <c r="H74" s="1316"/>
      <c r="I74" s="1136">
        <v>2540000</v>
      </c>
      <c r="J74" s="1138"/>
      <c r="K74" s="1137">
        <f>'[4]Fiumei segéd'!M40</f>
        <v>4995333.333333333</v>
      </c>
      <c r="L74" s="1139">
        <f t="shared" si="5"/>
        <v>4995333.333333333</v>
      </c>
    </row>
    <row r="75" spans="1:12" ht="12.75">
      <c r="A75" s="1169" t="s">
        <v>357</v>
      </c>
      <c r="B75" s="1238" t="s">
        <v>1835</v>
      </c>
      <c r="C75" s="1136"/>
      <c r="D75" s="1135"/>
      <c r="E75" s="1134">
        <f>'[4]Fiumei'!D39</f>
        <v>95</v>
      </c>
      <c r="F75" s="1134"/>
      <c r="G75" s="1134"/>
      <c r="H75" s="1316"/>
      <c r="I75" s="1136">
        <v>2540000</v>
      </c>
      <c r="J75" s="1138"/>
      <c r="K75" s="1137">
        <f>'[4]Fiumei segéd'!M41</f>
        <v>7112000</v>
      </c>
      <c r="L75" s="1139">
        <f t="shared" si="5"/>
        <v>7112000</v>
      </c>
    </row>
    <row r="76" spans="1:12" ht="12.75">
      <c r="A76" s="1169" t="s">
        <v>357</v>
      </c>
      <c r="B76" s="1235" t="s">
        <v>543</v>
      </c>
      <c r="C76" s="1113"/>
      <c r="D76" s="1134">
        <f>'[4]Fiumei'!C130</f>
        <v>124</v>
      </c>
      <c r="E76" s="1144"/>
      <c r="F76" s="635"/>
      <c r="G76" s="635"/>
      <c r="H76" s="1315"/>
      <c r="I76" s="315">
        <v>2550000</v>
      </c>
      <c r="J76" s="1137">
        <f>'[4]Fiumei segéd'!M23</f>
        <v>2040000</v>
      </c>
      <c r="K76" s="1138"/>
      <c r="L76" s="1139">
        <f t="shared" si="5"/>
        <v>2040000</v>
      </c>
    </row>
    <row r="77" spans="1:12" ht="12.75">
      <c r="A77" s="1169" t="s">
        <v>357</v>
      </c>
      <c r="B77" s="1235" t="s">
        <v>1836</v>
      </c>
      <c r="C77" s="1113"/>
      <c r="D77" s="1149">
        <f>'[4]Fiumei'!C131</f>
        <v>77</v>
      </c>
      <c r="E77" s="1144"/>
      <c r="F77" s="635"/>
      <c r="G77" s="635"/>
      <c r="H77" s="1315"/>
      <c r="I77" s="315">
        <v>2550000</v>
      </c>
      <c r="J77" s="1137">
        <f>'[4]Fiumei segéd'!M24</f>
        <v>850000</v>
      </c>
      <c r="K77" s="1138"/>
      <c r="L77" s="1139">
        <f t="shared" si="5"/>
        <v>850000</v>
      </c>
    </row>
    <row r="78" spans="1:12" ht="12.75">
      <c r="A78" s="1169" t="s">
        <v>357</v>
      </c>
      <c r="B78" s="1238" t="s">
        <v>1837</v>
      </c>
      <c r="C78" s="1113"/>
      <c r="D78" s="1134">
        <f>'[4]Fiumei'!C132</f>
        <v>133</v>
      </c>
      <c r="E78" s="1144"/>
      <c r="F78" s="1134"/>
      <c r="G78" s="1134"/>
      <c r="H78" s="1316"/>
      <c r="I78" s="315">
        <v>2550000</v>
      </c>
      <c r="J78" s="1137">
        <f>'[4]Fiumei segéd'!M25</f>
        <v>2890000</v>
      </c>
      <c r="K78" s="1138"/>
      <c r="L78" s="1139">
        <f t="shared" si="5"/>
        <v>2890000</v>
      </c>
    </row>
    <row r="79" spans="1:12" ht="12.75">
      <c r="A79" s="1169" t="s">
        <v>357</v>
      </c>
      <c r="B79" s="1238" t="s">
        <v>1459</v>
      </c>
      <c r="C79" s="1134"/>
      <c r="D79" s="1135"/>
      <c r="E79" s="1134">
        <f>'[4]Fiumei'!D136</f>
        <v>124</v>
      </c>
      <c r="F79" s="1134"/>
      <c r="G79" s="1134"/>
      <c r="H79" s="1316"/>
      <c r="I79" s="1136">
        <v>2540000</v>
      </c>
      <c r="J79" s="1138"/>
      <c r="K79" s="1137">
        <f>'[4]Fiumei segéd'!M50</f>
        <v>1016000</v>
      </c>
      <c r="L79" s="1139">
        <f t="shared" si="5"/>
        <v>1016000</v>
      </c>
    </row>
    <row r="80" spans="1:12" ht="12.75">
      <c r="A80" s="1169" t="s">
        <v>357</v>
      </c>
      <c r="B80" s="1235" t="s">
        <v>211</v>
      </c>
      <c r="C80" s="1134"/>
      <c r="D80" s="1135"/>
      <c r="E80" s="1134">
        <f>'[4]Fiumei'!D137</f>
        <v>77</v>
      </c>
      <c r="F80" s="1134"/>
      <c r="G80" s="1134"/>
      <c r="H80" s="1316"/>
      <c r="I80" s="1136">
        <v>2540000</v>
      </c>
      <c r="J80" s="1138"/>
      <c r="K80" s="1137">
        <f>'[4]Fiumei segéd'!M51</f>
        <v>423333.3333333333</v>
      </c>
      <c r="L80" s="1139">
        <f t="shared" si="5"/>
        <v>423333.3333333333</v>
      </c>
    </row>
    <row r="81" spans="1:12" ht="12.75">
      <c r="A81" s="1169" t="s">
        <v>357</v>
      </c>
      <c r="B81" s="1238" t="s">
        <v>707</v>
      </c>
      <c r="C81" s="1134"/>
      <c r="D81" s="1135"/>
      <c r="E81" s="1134">
        <f>'[4]Fiumei'!D138</f>
        <v>150</v>
      </c>
      <c r="F81" s="1134"/>
      <c r="G81" s="1134"/>
      <c r="H81" s="1316"/>
      <c r="I81" s="1136">
        <v>2540000</v>
      </c>
      <c r="J81" s="1138"/>
      <c r="K81" s="1137">
        <f>'[4]Fiumei segéd'!M52</f>
        <v>1608666.6666666667</v>
      </c>
      <c r="L81" s="1139">
        <f t="shared" si="5"/>
        <v>1608666.6666666667</v>
      </c>
    </row>
    <row r="82" spans="1:12" ht="36">
      <c r="A82" s="1169" t="s">
        <v>357</v>
      </c>
      <c r="B82" s="1239" t="s">
        <v>388</v>
      </c>
      <c r="C82" s="315"/>
      <c r="D82" s="1134">
        <f>'[4]Fiumei'!C162</f>
        <v>2</v>
      </c>
      <c r="E82" s="1140"/>
      <c r="F82" s="1141">
        <f>D82*8/12</f>
        <v>1.3333333333333333</v>
      </c>
      <c r="G82" s="1142"/>
      <c r="H82" s="1315">
        <f aca="true" t="shared" si="6" ref="H82:H89">SUM(F82:G82)</f>
        <v>1.3333333333333333</v>
      </c>
      <c r="I82" s="315">
        <v>240000</v>
      </c>
      <c r="J82" s="1137">
        <f>H82*I82</f>
        <v>320000</v>
      </c>
      <c r="K82" s="1143">
        <f>G82*I82</f>
        <v>0</v>
      </c>
      <c r="L82" s="1139">
        <f t="shared" si="5"/>
        <v>320000</v>
      </c>
    </row>
    <row r="83" spans="1:12" ht="36">
      <c r="A83" s="1169" t="s">
        <v>357</v>
      </c>
      <c r="B83" s="1235" t="s">
        <v>1478</v>
      </c>
      <c r="C83" s="1113"/>
      <c r="D83" s="1134">
        <f>'[4]Fiumei'!C174</f>
        <v>2</v>
      </c>
      <c r="E83" s="1148"/>
      <c r="F83" s="1141">
        <f>D83*8/12</f>
        <v>1.3333333333333333</v>
      </c>
      <c r="G83" s="1142"/>
      <c r="H83" s="1315">
        <f t="shared" si="6"/>
        <v>1.3333333333333333</v>
      </c>
      <c r="I83" s="315">
        <v>384000</v>
      </c>
      <c r="J83" s="1137">
        <f>H83*I83</f>
        <v>512000</v>
      </c>
      <c r="K83" s="1143">
        <f>G83*I83</f>
        <v>0</v>
      </c>
      <c r="L83" s="1139">
        <f t="shared" si="5"/>
        <v>512000</v>
      </c>
    </row>
    <row r="84" spans="1:12" ht="36">
      <c r="A84" s="1169" t="s">
        <v>357</v>
      </c>
      <c r="B84" s="1235" t="s">
        <v>1768</v>
      </c>
      <c r="C84" s="315"/>
      <c r="D84" s="1134">
        <f>'[4]Fiumei'!C187</f>
        <v>17</v>
      </c>
      <c r="E84" s="1135"/>
      <c r="F84" s="1141">
        <f>D84*8/12</f>
        <v>11.333333333333334</v>
      </c>
      <c r="G84" s="1145"/>
      <c r="H84" s="1315">
        <f t="shared" si="6"/>
        <v>11.333333333333334</v>
      </c>
      <c r="I84" s="315">
        <v>192000</v>
      </c>
      <c r="J84" s="1137">
        <f>H84*I84</f>
        <v>2176000</v>
      </c>
      <c r="K84" s="1138"/>
      <c r="L84" s="1139">
        <f t="shared" si="5"/>
        <v>2176000</v>
      </c>
    </row>
    <row r="85" spans="1:12" ht="24">
      <c r="A85" s="1169" t="s">
        <v>357</v>
      </c>
      <c r="B85" s="1235" t="s">
        <v>1769</v>
      </c>
      <c r="C85" s="315"/>
      <c r="D85" s="1134">
        <f>'[4]Fiumei'!C198</f>
        <v>16</v>
      </c>
      <c r="E85" s="1135"/>
      <c r="F85" s="1141">
        <f>D85*8/12</f>
        <v>10.666666666666666</v>
      </c>
      <c r="G85" s="1145"/>
      <c r="H85" s="1315">
        <f t="shared" si="6"/>
        <v>10.666666666666666</v>
      </c>
      <c r="I85" s="315">
        <v>144000</v>
      </c>
      <c r="J85" s="1137">
        <f>H85*I85</f>
        <v>1536000</v>
      </c>
      <c r="K85" s="1138"/>
      <c r="L85" s="1139">
        <f t="shared" si="5"/>
        <v>1536000</v>
      </c>
    </row>
    <row r="86" spans="1:12" ht="36">
      <c r="A86" s="1169" t="s">
        <v>357</v>
      </c>
      <c r="B86" s="1235" t="s">
        <v>389</v>
      </c>
      <c r="C86" s="315"/>
      <c r="D86" s="1140"/>
      <c r="E86" s="1134">
        <f>'[4]Fiumei'!D166</f>
        <v>2</v>
      </c>
      <c r="F86" s="1142"/>
      <c r="G86" s="1141">
        <f>E86/12*4</f>
        <v>0.6666666666666666</v>
      </c>
      <c r="H86" s="1315">
        <f t="shared" si="6"/>
        <v>0.6666666666666666</v>
      </c>
      <c r="I86" s="315">
        <v>239000</v>
      </c>
      <c r="J86" s="1143">
        <f>F86*I86</f>
        <v>0</v>
      </c>
      <c r="K86" s="1137">
        <f>H86*I86</f>
        <v>159333.3333333333</v>
      </c>
      <c r="L86" s="1139">
        <f t="shared" si="5"/>
        <v>159333.3333333333</v>
      </c>
    </row>
    <row r="87" spans="1:12" ht="36">
      <c r="A87" s="1169" t="s">
        <v>357</v>
      </c>
      <c r="B87" s="1235" t="s">
        <v>1770</v>
      </c>
      <c r="C87" s="1113"/>
      <c r="D87" s="1140"/>
      <c r="E87" s="1134">
        <f>'[4]Fiumei'!D180</f>
        <v>2</v>
      </c>
      <c r="F87" s="1142"/>
      <c r="G87" s="1141">
        <f>E87/12*4</f>
        <v>0.6666666666666666</v>
      </c>
      <c r="H87" s="1315">
        <f t="shared" si="6"/>
        <v>0.6666666666666666</v>
      </c>
      <c r="I87" s="315">
        <v>382400</v>
      </c>
      <c r="J87" s="1143">
        <f>F87*I87</f>
        <v>0</v>
      </c>
      <c r="K87" s="1137">
        <f>H87*I87</f>
        <v>254933.3333333333</v>
      </c>
      <c r="L87" s="1139">
        <f t="shared" si="5"/>
        <v>254933.3333333333</v>
      </c>
    </row>
    <row r="88" spans="1:12" ht="36">
      <c r="A88" s="1169" t="s">
        <v>357</v>
      </c>
      <c r="B88" s="1235" t="s">
        <v>1771</v>
      </c>
      <c r="C88" s="1113"/>
      <c r="D88" s="1144"/>
      <c r="E88" s="1134">
        <f>'[4]Fiumei'!D192</f>
        <v>14</v>
      </c>
      <c r="F88" s="1140"/>
      <c r="G88" s="1141">
        <f>E88*4/12</f>
        <v>4.666666666666667</v>
      </c>
      <c r="H88" s="1315">
        <f t="shared" si="6"/>
        <v>4.666666666666667</v>
      </c>
      <c r="I88" s="315">
        <v>191200</v>
      </c>
      <c r="J88" s="1146"/>
      <c r="K88" s="1137">
        <f>H88*I88</f>
        <v>892266.6666666667</v>
      </c>
      <c r="L88" s="1139">
        <f t="shared" si="5"/>
        <v>892266.6666666667</v>
      </c>
    </row>
    <row r="89" spans="1:12" ht="24">
      <c r="A89" s="1169" t="s">
        <v>357</v>
      </c>
      <c r="B89" s="1235" t="s">
        <v>1772</v>
      </c>
      <c r="C89" s="1113"/>
      <c r="D89" s="1144"/>
      <c r="E89" s="1134">
        <f>'[4]Fiumei'!D203</f>
        <v>15</v>
      </c>
      <c r="F89" s="1140"/>
      <c r="G89" s="1141">
        <f>E89*4/12</f>
        <v>5</v>
      </c>
      <c r="H89" s="1315">
        <f t="shared" si="6"/>
        <v>5</v>
      </c>
      <c r="I89" s="315">
        <v>143400</v>
      </c>
      <c r="J89" s="1146"/>
      <c r="K89" s="1147">
        <f>H89*I89</f>
        <v>717000</v>
      </c>
      <c r="L89" s="1139">
        <f t="shared" si="5"/>
        <v>717000</v>
      </c>
    </row>
    <row r="90" spans="1:12" ht="12.75">
      <c r="A90" s="1169" t="s">
        <v>357</v>
      </c>
      <c r="B90" s="1235" t="s">
        <v>59</v>
      </c>
      <c r="C90" s="1113"/>
      <c r="D90" s="1148"/>
      <c r="E90" s="1140"/>
      <c r="F90" s="1140"/>
      <c r="G90" s="1140"/>
      <c r="H90" s="1316">
        <f>'[4]Fiumei'!E359</f>
        <v>174</v>
      </c>
      <c r="I90" s="315">
        <v>65000</v>
      </c>
      <c r="J90" s="1137"/>
      <c r="K90" s="1137"/>
      <c r="L90" s="1139">
        <f>H90*I90</f>
        <v>11310000</v>
      </c>
    </row>
    <row r="91" spans="1:12" ht="24">
      <c r="A91" s="1169" t="s">
        <v>357</v>
      </c>
      <c r="B91" s="1235" t="s">
        <v>539</v>
      </c>
      <c r="C91" s="1113"/>
      <c r="D91" s="1155"/>
      <c r="E91" s="1140"/>
      <c r="F91" s="1155"/>
      <c r="G91" s="1155"/>
      <c r="H91" s="1316">
        <f>'[4]Fiumei'!E366</f>
        <v>24</v>
      </c>
      <c r="I91" s="315">
        <v>20000</v>
      </c>
      <c r="J91" s="1137"/>
      <c r="K91" s="1137"/>
      <c r="L91" s="1139">
        <f>H91*I91</f>
        <v>480000</v>
      </c>
    </row>
    <row r="92" spans="1:12" ht="12.75">
      <c r="A92" s="1169" t="s">
        <v>357</v>
      </c>
      <c r="B92" s="1238" t="s">
        <v>60</v>
      </c>
      <c r="C92" s="1113"/>
      <c r="D92" s="1144"/>
      <c r="E92" s="1140"/>
      <c r="F92" s="1140"/>
      <c r="G92" s="1140"/>
      <c r="H92" s="1316">
        <f>'[4]Fiumei'!D368</f>
        <v>196</v>
      </c>
      <c r="I92" s="315">
        <v>10000</v>
      </c>
      <c r="J92" s="1138"/>
      <c r="K92" s="1137"/>
      <c r="L92" s="1139">
        <f>H92*I92</f>
        <v>1960000</v>
      </c>
    </row>
    <row r="93" spans="1:12" ht="12.75">
      <c r="A93" s="1169" t="s">
        <v>357</v>
      </c>
      <c r="B93" s="1240" t="s">
        <v>249</v>
      </c>
      <c r="C93" s="1112"/>
      <c r="D93" s="1156"/>
      <c r="E93" s="1151"/>
      <c r="F93" s="1151"/>
      <c r="G93" s="1151"/>
      <c r="H93" s="1321">
        <f>'[4]Fiumei'!D369</f>
        <v>595</v>
      </c>
      <c r="I93" s="1152">
        <v>1000</v>
      </c>
      <c r="J93" s="1158"/>
      <c r="K93" s="1153"/>
      <c r="L93" s="1154">
        <f>H93*I93</f>
        <v>595000</v>
      </c>
    </row>
    <row r="94" spans="1:12" ht="12.75">
      <c r="A94" s="1358" t="s">
        <v>357</v>
      </c>
      <c r="B94" s="1359"/>
      <c r="C94" s="1359"/>
      <c r="D94" s="1359"/>
      <c r="E94" s="1359"/>
      <c r="F94" s="1359"/>
      <c r="G94" s="1359"/>
      <c r="H94" s="1359"/>
      <c r="I94" s="1159" t="s">
        <v>1612</v>
      </c>
      <c r="J94" s="1162"/>
      <c r="K94" s="1160"/>
      <c r="L94" s="1161">
        <f>SUM(L65:L93)</f>
        <v>141629866.66666666</v>
      </c>
    </row>
    <row r="95" spans="1:12" ht="12.75">
      <c r="A95" s="1165" t="s">
        <v>1668</v>
      </c>
      <c r="B95" s="1237" t="s">
        <v>1829</v>
      </c>
      <c r="C95" s="1111"/>
      <c r="D95" s="1127">
        <f>'[4]Belvárosi'!C25</f>
        <v>116</v>
      </c>
      <c r="E95" s="1129"/>
      <c r="F95" s="1127"/>
      <c r="G95" s="1127"/>
      <c r="H95" s="1319"/>
      <c r="I95" s="1130">
        <v>2550000</v>
      </c>
      <c r="J95" s="1131">
        <f>'[4]Belvárosi segéd'!M11</f>
        <v>11220000</v>
      </c>
      <c r="K95" s="1132"/>
      <c r="L95" s="1133">
        <f aca="true" t="shared" si="7" ref="L95:L113">SUM(J95:K95)</f>
        <v>11220000</v>
      </c>
    </row>
    <row r="96" spans="1:12" ht="12.75">
      <c r="A96" s="1169" t="s">
        <v>1668</v>
      </c>
      <c r="B96" s="1238" t="s">
        <v>1830</v>
      </c>
      <c r="C96" s="1110"/>
      <c r="D96" s="1149">
        <f>'[4]Belvárosi'!C26</f>
        <v>51</v>
      </c>
      <c r="E96" s="1135"/>
      <c r="F96" s="1134"/>
      <c r="G96" s="1134"/>
      <c r="H96" s="1316"/>
      <c r="I96" s="1136">
        <v>2550000</v>
      </c>
      <c r="J96" s="1137">
        <f>'[4]Belvárosi segéd'!M12</f>
        <v>6290000</v>
      </c>
      <c r="K96" s="1138"/>
      <c r="L96" s="1139">
        <f t="shared" si="7"/>
        <v>6290000</v>
      </c>
    </row>
    <row r="97" spans="1:12" ht="12.75">
      <c r="A97" s="1169" t="s">
        <v>1668</v>
      </c>
      <c r="B97" s="1238" t="s">
        <v>1831</v>
      </c>
      <c r="C97" s="1110"/>
      <c r="D97" s="1134">
        <f>'[4]Belvárosi'!C27</f>
        <v>47</v>
      </c>
      <c r="E97" s="1135"/>
      <c r="F97" s="1134"/>
      <c r="G97" s="1134"/>
      <c r="H97" s="1316"/>
      <c r="I97" s="1136">
        <v>2550000</v>
      </c>
      <c r="J97" s="1137">
        <f>'[4]Belvárosi segéd'!M13</f>
        <v>6970000</v>
      </c>
      <c r="K97" s="1138"/>
      <c r="L97" s="1139">
        <f t="shared" si="7"/>
        <v>6970000</v>
      </c>
    </row>
    <row r="98" spans="1:12" ht="12.75">
      <c r="A98" s="1169" t="s">
        <v>1668</v>
      </c>
      <c r="B98" s="1238" t="s">
        <v>1832</v>
      </c>
      <c r="C98" s="1110"/>
      <c r="D98" s="1134">
        <f>'[4]Belvárosi'!C29</f>
        <v>106</v>
      </c>
      <c r="E98" s="1135"/>
      <c r="F98" s="1134"/>
      <c r="G98" s="1134"/>
      <c r="H98" s="1316"/>
      <c r="I98" s="1136">
        <v>2550000</v>
      </c>
      <c r="J98" s="1137">
        <f>'[4]Belvárosi segéd'!M14</f>
        <v>12070000</v>
      </c>
      <c r="K98" s="1138"/>
      <c r="L98" s="1139">
        <f t="shared" si="7"/>
        <v>12070000</v>
      </c>
    </row>
    <row r="99" spans="1:12" ht="12.75">
      <c r="A99" s="1169" t="s">
        <v>1668</v>
      </c>
      <c r="B99" s="1238" t="s">
        <v>1833</v>
      </c>
      <c r="C99" s="1110"/>
      <c r="D99" s="1134">
        <f>'[4]Belvárosi'!C30</f>
        <v>115</v>
      </c>
      <c r="E99" s="1135"/>
      <c r="F99" s="1134"/>
      <c r="G99" s="1134"/>
      <c r="H99" s="1316"/>
      <c r="I99" s="1136">
        <v>2550000</v>
      </c>
      <c r="J99" s="1137">
        <f>'[4]Belvárosi segéd'!M15</f>
        <v>17170000</v>
      </c>
      <c r="K99" s="1138"/>
      <c r="L99" s="1139">
        <f t="shared" si="7"/>
        <v>17170000</v>
      </c>
    </row>
    <row r="100" spans="1:12" ht="12.75">
      <c r="A100" s="1169" t="s">
        <v>1668</v>
      </c>
      <c r="B100" s="1238" t="s">
        <v>1829</v>
      </c>
      <c r="C100" s="1136"/>
      <c r="D100" s="1135"/>
      <c r="E100" s="1134">
        <f>'[4]Belvárosi'!D33</f>
        <v>110</v>
      </c>
      <c r="F100" s="1134"/>
      <c r="G100" s="1134"/>
      <c r="H100" s="1316"/>
      <c r="I100" s="1136">
        <v>2540000</v>
      </c>
      <c r="J100" s="1138"/>
      <c r="K100" s="1137">
        <f>'[4]Belvárosi segéd'!M36</f>
        <v>5334000</v>
      </c>
      <c r="L100" s="1139">
        <f t="shared" si="7"/>
        <v>5334000</v>
      </c>
    </row>
    <row r="101" spans="1:12" ht="12.75">
      <c r="A101" s="1169" t="s">
        <v>1668</v>
      </c>
      <c r="B101" s="1238" t="s">
        <v>1830</v>
      </c>
      <c r="C101" s="1136"/>
      <c r="D101" s="1135"/>
      <c r="E101" s="1134">
        <f>'[4]Belvárosi'!D34</f>
        <v>58</v>
      </c>
      <c r="F101" s="1134"/>
      <c r="G101" s="1134"/>
      <c r="H101" s="1316"/>
      <c r="I101" s="1136">
        <v>2540000</v>
      </c>
      <c r="J101" s="1138"/>
      <c r="K101" s="1137">
        <f>'[4]Belvárosi segéd'!M37</f>
        <v>2878666.6666666665</v>
      </c>
      <c r="L101" s="1139">
        <f t="shared" si="7"/>
        <v>2878666.6666666665</v>
      </c>
    </row>
    <row r="102" spans="1:12" ht="12.75">
      <c r="A102" s="1169" t="s">
        <v>1668</v>
      </c>
      <c r="B102" s="1238" t="s">
        <v>1831</v>
      </c>
      <c r="C102" s="1136"/>
      <c r="D102" s="1135"/>
      <c r="E102" s="1134">
        <f>'[4]Belvárosi'!D35</f>
        <v>51</v>
      </c>
      <c r="F102" s="1134"/>
      <c r="G102" s="1134"/>
      <c r="H102" s="1316"/>
      <c r="I102" s="1136">
        <v>2540000</v>
      </c>
      <c r="J102" s="1138"/>
      <c r="K102" s="1137">
        <f>'[4]Belvárosi segéd'!M38</f>
        <v>3725333.3333333335</v>
      </c>
      <c r="L102" s="1139">
        <f t="shared" si="7"/>
        <v>3725333.3333333335</v>
      </c>
    </row>
    <row r="103" spans="1:12" ht="12.75">
      <c r="A103" s="1169" t="s">
        <v>1668</v>
      </c>
      <c r="B103" s="1238" t="s">
        <v>1832</v>
      </c>
      <c r="C103" s="1136"/>
      <c r="D103" s="1135"/>
      <c r="E103" s="1134">
        <f>'[4]Belvárosi'!D37</f>
        <v>106</v>
      </c>
      <c r="F103" s="1134"/>
      <c r="G103" s="1134"/>
      <c r="H103" s="1316"/>
      <c r="I103" s="1136">
        <v>2540000</v>
      </c>
      <c r="J103" s="1138"/>
      <c r="K103" s="1137">
        <f>'[4]Belvárosi segéd'!M39</f>
        <v>6011333.333333333</v>
      </c>
      <c r="L103" s="1139">
        <f t="shared" si="7"/>
        <v>6011333.333333333</v>
      </c>
    </row>
    <row r="104" spans="1:12" ht="12.75">
      <c r="A104" s="1169" t="s">
        <v>1668</v>
      </c>
      <c r="B104" s="1238" t="s">
        <v>1834</v>
      </c>
      <c r="C104" s="1136"/>
      <c r="D104" s="1135"/>
      <c r="E104" s="1134">
        <f>'[4]Belvárosi'!D38</f>
        <v>47</v>
      </c>
      <c r="F104" s="1134"/>
      <c r="G104" s="1134"/>
      <c r="H104" s="1316"/>
      <c r="I104" s="1136">
        <v>2540000</v>
      </c>
      <c r="J104" s="1138"/>
      <c r="K104" s="1137">
        <f>'[4]Belvárosi segéd'!M40</f>
        <v>3048000</v>
      </c>
      <c r="L104" s="1139">
        <f t="shared" si="7"/>
        <v>3048000</v>
      </c>
    </row>
    <row r="105" spans="1:12" ht="12.75">
      <c r="A105" s="1169" t="s">
        <v>1668</v>
      </c>
      <c r="B105" s="1238" t="s">
        <v>1835</v>
      </c>
      <c r="C105" s="1136"/>
      <c r="D105" s="1135"/>
      <c r="E105" s="1134">
        <f>'[4]Belvárosi'!D39</f>
        <v>58</v>
      </c>
      <c r="F105" s="1134"/>
      <c r="G105" s="1134"/>
      <c r="H105" s="1316"/>
      <c r="I105" s="1136">
        <v>2540000</v>
      </c>
      <c r="J105" s="1138"/>
      <c r="K105" s="1137">
        <f>'[4]Belvárosi segéd'!M41</f>
        <v>4318000</v>
      </c>
      <c r="L105" s="1139">
        <f t="shared" si="7"/>
        <v>4318000</v>
      </c>
    </row>
    <row r="106" spans="1:12" ht="12.75">
      <c r="A106" s="1169" t="s">
        <v>1668</v>
      </c>
      <c r="B106" s="1235" t="s">
        <v>543</v>
      </c>
      <c r="C106" s="1113"/>
      <c r="D106" s="1134">
        <f>'[4]Belvárosi'!C130</f>
        <v>196.25</v>
      </c>
      <c r="E106" s="1144"/>
      <c r="F106" s="635"/>
      <c r="G106" s="635"/>
      <c r="H106" s="1315"/>
      <c r="I106" s="315">
        <v>2550000</v>
      </c>
      <c r="J106" s="1137">
        <f>'[4]Belvárosi segéd'!M23</f>
        <v>3230000</v>
      </c>
      <c r="K106" s="1138"/>
      <c r="L106" s="1139">
        <f t="shared" si="7"/>
        <v>3230000</v>
      </c>
    </row>
    <row r="107" spans="1:12" ht="12.75">
      <c r="A107" s="1169" t="s">
        <v>1668</v>
      </c>
      <c r="B107" s="1235" t="s">
        <v>1836</v>
      </c>
      <c r="C107" s="1113"/>
      <c r="D107" s="1149">
        <f>'[4]Belvárosi'!C131</f>
        <v>31.17</v>
      </c>
      <c r="E107" s="1144"/>
      <c r="F107" s="635"/>
      <c r="G107" s="635"/>
      <c r="H107" s="1315"/>
      <c r="I107" s="315">
        <v>2550000</v>
      </c>
      <c r="J107" s="1137">
        <f>'[4]Belvárosi segéd'!M24</f>
        <v>340000</v>
      </c>
      <c r="K107" s="1138"/>
      <c r="L107" s="1139">
        <f t="shared" si="7"/>
        <v>340000</v>
      </c>
    </row>
    <row r="108" spans="1:12" ht="12.75">
      <c r="A108" s="1169" t="s">
        <v>1668</v>
      </c>
      <c r="B108" s="1238" t="s">
        <v>1459</v>
      </c>
      <c r="C108" s="1134"/>
      <c r="D108" s="1135"/>
      <c r="E108" s="1134">
        <f>'[4]Belvárosi'!D136</f>
        <v>196.25</v>
      </c>
      <c r="F108" s="1134"/>
      <c r="G108" s="1134"/>
      <c r="H108" s="1316"/>
      <c r="I108" s="1136">
        <v>2540000</v>
      </c>
      <c r="J108" s="1138"/>
      <c r="K108" s="1137">
        <f>'[4]Belvárosi segéd'!M50</f>
        <v>1608666.6666666667</v>
      </c>
      <c r="L108" s="1139">
        <f t="shared" si="7"/>
        <v>1608666.6666666667</v>
      </c>
    </row>
    <row r="109" spans="1:12" ht="12.75">
      <c r="A109" s="1169" t="s">
        <v>1668</v>
      </c>
      <c r="B109" s="1235" t="s">
        <v>211</v>
      </c>
      <c r="C109" s="1134"/>
      <c r="D109" s="1135"/>
      <c r="E109" s="1134">
        <f>'[4]Belvárosi'!D137</f>
        <v>31.17</v>
      </c>
      <c r="F109" s="1134"/>
      <c r="G109" s="1134"/>
      <c r="H109" s="1316"/>
      <c r="I109" s="1136">
        <v>2540000</v>
      </c>
      <c r="J109" s="1138"/>
      <c r="K109" s="1137">
        <f>'[4]Belvárosi segéd'!M51</f>
        <v>169333.33333333334</v>
      </c>
      <c r="L109" s="1139">
        <f t="shared" si="7"/>
        <v>169333.33333333334</v>
      </c>
    </row>
    <row r="110" spans="1:12" ht="36">
      <c r="A110" s="1169" t="s">
        <v>1668</v>
      </c>
      <c r="B110" s="1235" t="s">
        <v>1768</v>
      </c>
      <c r="C110" s="315"/>
      <c r="D110" s="1134">
        <f>'[4]Belvárosi'!C187</f>
        <v>12</v>
      </c>
      <c r="E110" s="1135"/>
      <c r="F110" s="1141">
        <f>D110*8/12</f>
        <v>8</v>
      </c>
      <c r="G110" s="1145"/>
      <c r="H110" s="1315">
        <f>SUM(F110:G110)</f>
        <v>8</v>
      </c>
      <c r="I110" s="315">
        <v>192000</v>
      </c>
      <c r="J110" s="1137">
        <f>H110*I110</f>
        <v>1536000</v>
      </c>
      <c r="K110" s="1138"/>
      <c r="L110" s="1139">
        <f t="shared" si="7"/>
        <v>1536000</v>
      </c>
    </row>
    <row r="111" spans="1:12" ht="24">
      <c r="A111" s="1169" t="s">
        <v>1668</v>
      </c>
      <c r="B111" s="1235" t="s">
        <v>1769</v>
      </c>
      <c r="C111" s="315"/>
      <c r="D111" s="1134">
        <f>'[4]Belvárosi'!C198</f>
        <v>14</v>
      </c>
      <c r="E111" s="1135"/>
      <c r="F111" s="1141">
        <f>D111*8/12</f>
        <v>9.333333333333334</v>
      </c>
      <c r="G111" s="1145"/>
      <c r="H111" s="1315">
        <f>SUM(F111:G111)</f>
        <v>9.333333333333334</v>
      </c>
      <c r="I111" s="315">
        <v>144000</v>
      </c>
      <c r="J111" s="1137">
        <f>H111*I111</f>
        <v>1344000</v>
      </c>
      <c r="K111" s="1138"/>
      <c r="L111" s="1139">
        <f t="shared" si="7"/>
        <v>1344000</v>
      </c>
    </row>
    <row r="112" spans="1:12" ht="36">
      <c r="A112" s="1169" t="s">
        <v>1668</v>
      </c>
      <c r="B112" s="1235" t="s">
        <v>1771</v>
      </c>
      <c r="C112" s="1113"/>
      <c r="D112" s="1144"/>
      <c r="E112" s="1134">
        <f>'[4]Belvárosi'!D192</f>
        <v>15</v>
      </c>
      <c r="F112" s="1140"/>
      <c r="G112" s="1141">
        <f>E112*4/12</f>
        <v>5</v>
      </c>
      <c r="H112" s="1315">
        <f>SUM(F112:G112)</f>
        <v>5</v>
      </c>
      <c r="I112" s="315">
        <v>191200</v>
      </c>
      <c r="J112" s="1146"/>
      <c r="K112" s="1137">
        <f>H112*I112</f>
        <v>956000</v>
      </c>
      <c r="L112" s="1139">
        <f t="shared" si="7"/>
        <v>956000</v>
      </c>
    </row>
    <row r="113" spans="1:12" ht="24">
      <c r="A113" s="1169" t="s">
        <v>1668</v>
      </c>
      <c r="B113" s="1235" t="s">
        <v>1772</v>
      </c>
      <c r="C113" s="1113"/>
      <c r="D113" s="1144"/>
      <c r="E113" s="1134">
        <f>'[4]Belvárosi'!D203</f>
        <v>17</v>
      </c>
      <c r="F113" s="1140"/>
      <c r="G113" s="1141">
        <f>E113*4/12</f>
        <v>5.666666666666667</v>
      </c>
      <c r="H113" s="1315">
        <f>SUM(F113:G113)</f>
        <v>5.666666666666667</v>
      </c>
      <c r="I113" s="315">
        <v>143400</v>
      </c>
      <c r="J113" s="1146"/>
      <c r="K113" s="1147">
        <f>H113*I113</f>
        <v>812600</v>
      </c>
      <c r="L113" s="1139">
        <f t="shared" si="7"/>
        <v>812600</v>
      </c>
    </row>
    <row r="114" spans="1:12" ht="12.75">
      <c r="A114" s="1169" t="s">
        <v>1668</v>
      </c>
      <c r="B114" s="1235" t="s">
        <v>59</v>
      </c>
      <c r="C114" s="1113"/>
      <c r="D114" s="1148"/>
      <c r="E114" s="1140"/>
      <c r="F114" s="1140"/>
      <c r="G114" s="1140"/>
      <c r="H114" s="1316">
        <f>'[4]Belvárosi'!E359</f>
        <v>100.38</v>
      </c>
      <c r="I114" s="315">
        <v>65000</v>
      </c>
      <c r="J114" s="1137"/>
      <c r="K114" s="1137"/>
      <c r="L114" s="1139">
        <f>H114*I114</f>
        <v>6524700</v>
      </c>
    </row>
    <row r="115" spans="1:12" ht="24">
      <c r="A115" s="1169" t="s">
        <v>1668</v>
      </c>
      <c r="B115" s="1235" t="s">
        <v>539</v>
      </c>
      <c r="C115" s="1113"/>
      <c r="D115" s="1155"/>
      <c r="E115" s="1140"/>
      <c r="F115" s="1155"/>
      <c r="G115" s="1155"/>
      <c r="H115" s="1316">
        <f>'[4]Belvárosi'!E366</f>
        <v>13.07</v>
      </c>
      <c r="I115" s="315">
        <v>20000</v>
      </c>
      <c r="J115" s="1137"/>
      <c r="K115" s="1137"/>
      <c r="L115" s="1139">
        <f>H115*I115</f>
        <v>261400</v>
      </c>
    </row>
    <row r="116" spans="1:12" ht="12.75">
      <c r="A116" s="1169" t="s">
        <v>1668</v>
      </c>
      <c r="B116" s="1238" t="s">
        <v>60</v>
      </c>
      <c r="C116" s="1113"/>
      <c r="D116" s="1144"/>
      <c r="E116" s="1140"/>
      <c r="F116" s="1140"/>
      <c r="G116" s="1140"/>
      <c r="H116" s="1316">
        <f>'[4]Belvárosi'!D368</f>
        <v>127</v>
      </c>
      <c r="I116" s="315">
        <v>10000</v>
      </c>
      <c r="J116" s="1138"/>
      <c r="K116" s="1137"/>
      <c r="L116" s="1139">
        <f>H116*I116</f>
        <v>1270000</v>
      </c>
    </row>
    <row r="117" spans="1:12" ht="12.75">
      <c r="A117" s="1170" t="s">
        <v>1668</v>
      </c>
      <c r="B117" s="1240" t="s">
        <v>249</v>
      </c>
      <c r="C117" s="1112"/>
      <c r="D117" s="1156"/>
      <c r="E117" s="1151"/>
      <c r="F117" s="1151"/>
      <c r="G117" s="1151"/>
      <c r="H117" s="1321">
        <f>'[4]Belvárosi'!D369</f>
        <v>430</v>
      </c>
      <c r="I117" s="1152">
        <v>1000</v>
      </c>
      <c r="J117" s="1158"/>
      <c r="K117" s="1153"/>
      <c r="L117" s="1154">
        <f>H117*I117</f>
        <v>430000</v>
      </c>
    </row>
    <row r="118" spans="1:12" ht="21" customHeight="1">
      <c r="A118" s="1351" t="s">
        <v>1668</v>
      </c>
      <c r="B118" s="1352"/>
      <c r="C118" s="1352"/>
      <c r="D118" s="1352"/>
      <c r="E118" s="1352"/>
      <c r="F118" s="1352"/>
      <c r="G118" s="1352"/>
      <c r="H118" s="1352"/>
      <c r="I118" s="1125" t="s">
        <v>1612</v>
      </c>
      <c r="J118" s="1174"/>
      <c r="K118" s="1175"/>
      <c r="L118" s="1176">
        <f>SUM(L95:L117)</f>
        <v>97518033.33333333</v>
      </c>
    </row>
    <row r="119" spans="1:12" ht="12.75">
      <c r="A119" s="1169" t="s">
        <v>1669</v>
      </c>
      <c r="B119" s="1238" t="s">
        <v>1829</v>
      </c>
      <c r="C119" s="1110"/>
      <c r="D119" s="1134">
        <f>'[4]Kassai'!C25</f>
        <v>127</v>
      </c>
      <c r="E119" s="1135"/>
      <c r="F119" s="1134"/>
      <c r="G119" s="1134"/>
      <c r="H119" s="1316"/>
      <c r="I119" s="1136">
        <v>2550000</v>
      </c>
      <c r="J119" s="1137">
        <f>'[4]Kassai segéd'!M11</f>
        <v>12410000</v>
      </c>
      <c r="K119" s="1138"/>
      <c r="L119" s="1139">
        <f aca="true" t="shared" si="8" ref="L119:L141">SUM(J119:K119)</f>
        <v>12410000</v>
      </c>
    </row>
    <row r="120" spans="1:12" ht="12.75">
      <c r="A120" s="1169" t="s">
        <v>1669</v>
      </c>
      <c r="B120" s="1238" t="s">
        <v>1830</v>
      </c>
      <c r="C120" s="1110"/>
      <c r="D120" s="1149">
        <f>'[4]Kassai'!C26</f>
        <v>61</v>
      </c>
      <c r="E120" s="1135"/>
      <c r="F120" s="1134"/>
      <c r="G120" s="1134"/>
      <c r="H120" s="1316"/>
      <c r="I120" s="1136">
        <v>2550000</v>
      </c>
      <c r="J120" s="1137">
        <f>'[4]Kassai segéd'!M12</f>
        <v>7480000</v>
      </c>
      <c r="K120" s="1138"/>
      <c r="L120" s="1139">
        <f t="shared" si="8"/>
        <v>7480000</v>
      </c>
    </row>
    <row r="121" spans="1:12" ht="12.75">
      <c r="A121" s="1169" t="s">
        <v>1669</v>
      </c>
      <c r="B121" s="1238" t="s">
        <v>1831</v>
      </c>
      <c r="C121" s="1110"/>
      <c r="D121" s="1134">
        <f>'[4]Kassai'!C27</f>
        <v>57</v>
      </c>
      <c r="E121" s="1135"/>
      <c r="F121" s="1134"/>
      <c r="G121" s="1134"/>
      <c r="H121" s="1316"/>
      <c r="I121" s="1136">
        <v>2550000</v>
      </c>
      <c r="J121" s="1137">
        <f>'[4]Kassai segéd'!M13</f>
        <v>8500000</v>
      </c>
      <c r="K121" s="1138"/>
      <c r="L121" s="1139">
        <f t="shared" si="8"/>
        <v>8500000</v>
      </c>
    </row>
    <row r="122" spans="1:12" ht="12.75">
      <c r="A122" s="1169" t="s">
        <v>1669</v>
      </c>
      <c r="B122" s="1238" t="s">
        <v>1832</v>
      </c>
      <c r="C122" s="1110"/>
      <c r="D122" s="1134">
        <f>'[4]Kassai'!C29</f>
        <v>125</v>
      </c>
      <c r="E122" s="1135"/>
      <c r="F122" s="1134"/>
      <c r="G122" s="1134"/>
      <c r="H122" s="1316"/>
      <c r="I122" s="1136">
        <v>2550000</v>
      </c>
      <c r="J122" s="1137">
        <f>'[4]Kassai segéd'!M14</f>
        <v>14280000</v>
      </c>
      <c r="K122" s="1138"/>
      <c r="L122" s="1139">
        <f t="shared" si="8"/>
        <v>14280000</v>
      </c>
    </row>
    <row r="123" spans="1:12" ht="12.75">
      <c r="A123" s="1169" t="s">
        <v>1669</v>
      </c>
      <c r="B123" s="1238" t="s">
        <v>1833</v>
      </c>
      <c r="C123" s="1110"/>
      <c r="D123" s="1134">
        <f>'[4]Kassai'!C30</f>
        <v>132</v>
      </c>
      <c r="E123" s="1135"/>
      <c r="F123" s="1134"/>
      <c r="G123" s="1134"/>
      <c r="H123" s="1316"/>
      <c r="I123" s="1136">
        <v>2550000</v>
      </c>
      <c r="J123" s="1137">
        <f>'[4]Kassai segéd'!M15</f>
        <v>19720000</v>
      </c>
      <c r="K123" s="1138"/>
      <c r="L123" s="1139">
        <f t="shared" si="8"/>
        <v>19720000</v>
      </c>
    </row>
    <row r="124" spans="1:12" ht="12.75">
      <c r="A124" s="1169" t="s">
        <v>1669</v>
      </c>
      <c r="B124" s="1238" t="s">
        <v>1829</v>
      </c>
      <c r="C124" s="1136"/>
      <c r="D124" s="1135"/>
      <c r="E124" s="1134">
        <f>'[4]Kassai'!D33</f>
        <v>122</v>
      </c>
      <c r="F124" s="1134"/>
      <c r="G124" s="1134"/>
      <c r="H124" s="1316"/>
      <c r="I124" s="1136">
        <v>2540000</v>
      </c>
      <c r="J124" s="1138"/>
      <c r="K124" s="1137">
        <f>'[4]Kassai segéd'!M36</f>
        <v>5926666.666666667</v>
      </c>
      <c r="L124" s="1139">
        <f t="shared" si="8"/>
        <v>5926666.666666667</v>
      </c>
    </row>
    <row r="125" spans="1:12" ht="12.75">
      <c r="A125" s="1169" t="s">
        <v>1669</v>
      </c>
      <c r="B125" s="1238" t="s">
        <v>1830</v>
      </c>
      <c r="C125" s="1136"/>
      <c r="D125" s="1135"/>
      <c r="E125" s="1134">
        <f>'[4]Kassai'!D34</f>
        <v>63</v>
      </c>
      <c r="F125" s="1134"/>
      <c r="G125" s="1134"/>
      <c r="H125" s="1316"/>
      <c r="I125" s="1136">
        <v>2540000</v>
      </c>
      <c r="J125" s="1138"/>
      <c r="K125" s="1137">
        <f>'[4]Kassai segéd'!M37</f>
        <v>3132666.6666666665</v>
      </c>
      <c r="L125" s="1139">
        <f t="shared" si="8"/>
        <v>3132666.6666666665</v>
      </c>
    </row>
    <row r="126" spans="1:12" ht="12.75">
      <c r="A126" s="1169" t="s">
        <v>1669</v>
      </c>
      <c r="B126" s="1238" t="s">
        <v>1831</v>
      </c>
      <c r="C126" s="1136"/>
      <c r="D126" s="1135"/>
      <c r="E126" s="1134">
        <f>'[4]Kassai'!D35</f>
        <v>61</v>
      </c>
      <c r="F126" s="1134"/>
      <c r="G126" s="1134"/>
      <c r="H126" s="1316"/>
      <c r="I126" s="1136">
        <v>2540000</v>
      </c>
      <c r="J126" s="1138"/>
      <c r="K126" s="1137">
        <f>'[4]Kassai segéd'!M38</f>
        <v>4487333.333333333</v>
      </c>
      <c r="L126" s="1139">
        <f t="shared" si="8"/>
        <v>4487333.333333333</v>
      </c>
    </row>
    <row r="127" spans="1:12" ht="12.75">
      <c r="A127" s="1169" t="s">
        <v>1669</v>
      </c>
      <c r="B127" s="1238" t="s">
        <v>1832</v>
      </c>
      <c r="C127" s="1136"/>
      <c r="D127" s="1135"/>
      <c r="E127" s="1134">
        <f>'[4]Kassai'!D37</f>
        <v>129</v>
      </c>
      <c r="F127" s="1134"/>
      <c r="G127" s="1134"/>
      <c r="H127" s="1316"/>
      <c r="I127" s="1136">
        <v>2540000</v>
      </c>
      <c r="J127" s="1138"/>
      <c r="K127" s="1137">
        <f>'[4]Kassai segéd'!M39</f>
        <v>7366000</v>
      </c>
      <c r="L127" s="1139">
        <f t="shared" si="8"/>
        <v>7366000</v>
      </c>
    </row>
    <row r="128" spans="1:12" ht="12.75">
      <c r="A128" s="1169" t="s">
        <v>1669</v>
      </c>
      <c r="B128" s="1238" t="s">
        <v>1834</v>
      </c>
      <c r="C128" s="1136"/>
      <c r="D128" s="1135"/>
      <c r="E128" s="1134">
        <f>'[4]Kassai'!D38</f>
        <v>53</v>
      </c>
      <c r="F128" s="1134"/>
      <c r="G128" s="1134"/>
      <c r="H128" s="1316"/>
      <c r="I128" s="1136">
        <v>2540000</v>
      </c>
      <c r="J128" s="1138"/>
      <c r="K128" s="1137">
        <f>'[4]Kassai segéd'!M40</f>
        <v>3471333.3333333335</v>
      </c>
      <c r="L128" s="1139">
        <f t="shared" si="8"/>
        <v>3471333.3333333335</v>
      </c>
    </row>
    <row r="129" spans="1:12" ht="12.75">
      <c r="A129" s="1169" t="s">
        <v>1669</v>
      </c>
      <c r="B129" s="1238" t="s">
        <v>1835</v>
      </c>
      <c r="C129" s="1136"/>
      <c r="D129" s="1135"/>
      <c r="E129" s="1134">
        <f>'[4]Kassai'!D39</f>
        <v>69</v>
      </c>
      <c r="F129" s="1134"/>
      <c r="G129" s="1134"/>
      <c r="H129" s="1316"/>
      <c r="I129" s="1136">
        <v>2540000</v>
      </c>
      <c r="J129" s="1138"/>
      <c r="K129" s="1137">
        <f>'[4]Kassai segéd'!M41</f>
        <v>5164666.666666667</v>
      </c>
      <c r="L129" s="1139">
        <f t="shared" si="8"/>
        <v>5164666.666666667</v>
      </c>
    </row>
    <row r="130" spans="1:12" ht="12.75">
      <c r="A130" s="1169" t="s">
        <v>1669</v>
      </c>
      <c r="B130" s="1235" t="s">
        <v>543</v>
      </c>
      <c r="C130" s="1113"/>
      <c r="D130" s="1134">
        <f>'[4]Kassai'!C130</f>
        <v>84</v>
      </c>
      <c r="E130" s="1144"/>
      <c r="F130" s="635"/>
      <c r="G130" s="635"/>
      <c r="H130" s="1315"/>
      <c r="I130" s="315">
        <v>2550000</v>
      </c>
      <c r="J130" s="1137">
        <f>'[4]Kassai segéd'!M23</f>
        <v>1360000</v>
      </c>
      <c r="K130" s="1138"/>
      <c r="L130" s="1139">
        <f t="shared" si="8"/>
        <v>1360000</v>
      </c>
    </row>
    <row r="131" spans="1:12" ht="12.75">
      <c r="A131" s="1169" t="s">
        <v>1669</v>
      </c>
      <c r="B131" s="1235" t="s">
        <v>1836</v>
      </c>
      <c r="C131" s="1113"/>
      <c r="D131" s="1149">
        <f>'[4]Kassai'!C131</f>
        <v>48</v>
      </c>
      <c r="E131" s="1144"/>
      <c r="F131" s="635"/>
      <c r="G131" s="635"/>
      <c r="H131" s="1315"/>
      <c r="I131" s="315">
        <v>2550000</v>
      </c>
      <c r="J131" s="1137">
        <f>'[4]Kassai segéd'!M24</f>
        <v>510000</v>
      </c>
      <c r="K131" s="1138"/>
      <c r="L131" s="1139">
        <f t="shared" si="8"/>
        <v>510000</v>
      </c>
    </row>
    <row r="132" spans="1:12" ht="12.75">
      <c r="A132" s="1169" t="s">
        <v>1669</v>
      </c>
      <c r="B132" s="1238" t="s">
        <v>1837</v>
      </c>
      <c r="C132" s="1113"/>
      <c r="D132" s="1134">
        <f>'[4]Kassai'!C132</f>
        <v>127</v>
      </c>
      <c r="E132" s="1144"/>
      <c r="F132" s="1134"/>
      <c r="G132" s="1134"/>
      <c r="H132" s="1316"/>
      <c r="I132" s="315">
        <v>2550000</v>
      </c>
      <c r="J132" s="1137">
        <f>'[4]Kassai segéd'!M25</f>
        <v>2720000</v>
      </c>
      <c r="K132" s="1138"/>
      <c r="L132" s="1139">
        <f t="shared" si="8"/>
        <v>2720000</v>
      </c>
    </row>
    <row r="133" spans="1:12" ht="12.75">
      <c r="A133" s="1169" t="s">
        <v>1669</v>
      </c>
      <c r="B133" s="1238" t="s">
        <v>1459</v>
      </c>
      <c r="C133" s="1134"/>
      <c r="D133" s="1135"/>
      <c r="E133" s="1134">
        <f>'[4]Kassai'!D136</f>
        <v>85</v>
      </c>
      <c r="F133" s="1134"/>
      <c r="G133" s="1134"/>
      <c r="H133" s="1316"/>
      <c r="I133" s="1136">
        <v>2540000</v>
      </c>
      <c r="J133" s="1138"/>
      <c r="K133" s="1137">
        <f>'[4]Kassai segéd'!M50</f>
        <v>677333.3333333334</v>
      </c>
      <c r="L133" s="1139">
        <f t="shared" si="8"/>
        <v>677333.3333333334</v>
      </c>
    </row>
    <row r="134" spans="1:12" ht="12.75">
      <c r="A134" s="1169" t="s">
        <v>1669</v>
      </c>
      <c r="B134" s="1235" t="s">
        <v>211</v>
      </c>
      <c r="C134" s="1134"/>
      <c r="D134" s="1135"/>
      <c r="E134" s="1134">
        <f>'[4]Kassai'!D137</f>
        <v>45</v>
      </c>
      <c r="F134" s="1134"/>
      <c r="G134" s="1134"/>
      <c r="H134" s="1316"/>
      <c r="I134" s="1136">
        <v>2540000</v>
      </c>
      <c r="J134" s="1138"/>
      <c r="K134" s="1137">
        <f>'[4]Kassai segéd'!M51</f>
        <v>254000</v>
      </c>
      <c r="L134" s="1139">
        <f t="shared" si="8"/>
        <v>254000</v>
      </c>
    </row>
    <row r="135" spans="1:12" ht="12.75">
      <c r="A135" s="1169" t="s">
        <v>1669</v>
      </c>
      <c r="B135" s="1238" t="s">
        <v>707</v>
      </c>
      <c r="C135" s="1134"/>
      <c r="D135" s="1135"/>
      <c r="E135" s="1134">
        <f>'[4]Kassai'!D138</f>
        <v>122</v>
      </c>
      <c r="F135" s="1134"/>
      <c r="G135" s="1134"/>
      <c r="H135" s="1316"/>
      <c r="I135" s="1136">
        <v>2540000</v>
      </c>
      <c r="J135" s="1138"/>
      <c r="K135" s="1137">
        <f>'[4]Kassai segéd'!M52</f>
        <v>1354666.6666666667</v>
      </c>
      <c r="L135" s="1139">
        <f t="shared" si="8"/>
        <v>1354666.6666666667</v>
      </c>
    </row>
    <row r="136" spans="1:12" ht="36">
      <c r="A136" s="1169" t="s">
        <v>1669</v>
      </c>
      <c r="B136" s="1239" t="s">
        <v>709</v>
      </c>
      <c r="C136" s="315"/>
      <c r="D136" s="1134">
        <f>'[4]Kassai'!C162</f>
        <v>1</v>
      </c>
      <c r="E136" s="1140"/>
      <c r="F136" s="1141">
        <f>D136*8/12</f>
        <v>0.6666666666666666</v>
      </c>
      <c r="G136" s="1142"/>
      <c r="H136" s="1315">
        <f aca="true" t="shared" si="9" ref="H136:H141">SUM(F136:G136)</f>
        <v>0.6666666666666666</v>
      </c>
      <c r="I136" s="315">
        <v>240000</v>
      </c>
      <c r="J136" s="1137">
        <f>H136*I136</f>
        <v>160000</v>
      </c>
      <c r="K136" s="1143">
        <f>G136*I136</f>
        <v>0</v>
      </c>
      <c r="L136" s="1139">
        <f t="shared" si="8"/>
        <v>160000</v>
      </c>
    </row>
    <row r="137" spans="1:12" ht="36">
      <c r="A137" s="1169" t="s">
        <v>1669</v>
      </c>
      <c r="B137" s="1235" t="s">
        <v>1768</v>
      </c>
      <c r="C137" s="315"/>
      <c r="D137" s="1134">
        <f>'[4]Kassai'!C187</f>
        <v>2</v>
      </c>
      <c r="E137" s="1135"/>
      <c r="F137" s="1141">
        <f>D137*8/12</f>
        <v>1.3333333333333333</v>
      </c>
      <c r="G137" s="1145"/>
      <c r="H137" s="1315">
        <f t="shared" si="9"/>
        <v>1.3333333333333333</v>
      </c>
      <c r="I137" s="315">
        <v>192000</v>
      </c>
      <c r="J137" s="1137">
        <f>H137*I137</f>
        <v>256000</v>
      </c>
      <c r="K137" s="1138"/>
      <c r="L137" s="1139">
        <f t="shared" si="8"/>
        <v>256000</v>
      </c>
    </row>
    <row r="138" spans="1:12" ht="24">
      <c r="A138" s="1169" t="s">
        <v>1669</v>
      </c>
      <c r="B138" s="1235" t="s">
        <v>1769</v>
      </c>
      <c r="C138" s="315"/>
      <c r="D138" s="1134">
        <f>'[4]Kassai'!C198</f>
        <v>9</v>
      </c>
      <c r="E138" s="1135"/>
      <c r="F138" s="1141">
        <f>D138*8/12</f>
        <v>6</v>
      </c>
      <c r="G138" s="1145"/>
      <c r="H138" s="1315">
        <f t="shared" si="9"/>
        <v>6</v>
      </c>
      <c r="I138" s="315">
        <v>144000</v>
      </c>
      <c r="J138" s="1137">
        <f>H138*I138</f>
        <v>864000</v>
      </c>
      <c r="K138" s="1138"/>
      <c r="L138" s="1139">
        <f t="shared" si="8"/>
        <v>864000</v>
      </c>
    </row>
    <row r="139" spans="1:12" ht="36">
      <c r="A139" s="1169" t="s">
        <v>1669</v>
      </c>
      <c r="B139" s="1235" t="s">
        <v>389</v>
      </c>
      <c r="C139" s="315"/>
      <c r="D139" s="1140"/>
      <c r="E139" s="1134">
        <f>'[4]Kassai'!D166</f>
        <v>1</v>
      </c>
      <c r="F139" s="1142"/>
      <c r="G139" s="1141">
        <f>E139/12*4</f>
        <v>0.3333333333333333</v>
      </c>
      <c r="H139" s="1315">
        <f t="shared" si="9"/>
        <v>0.3333333333333333</v>
      </c>
      <c r="I139" s="315">
        <v>239000</v>
      </c>
      <c r="J139" s="1143">
        <f>F139*I139</f>
        <v>0</v>
      </c>
      <c r="K139" s="1137">
        <f>H139*I139</f>
        <v>79666.66666666666</v>
      </c>
      <c r="L139" s="1139">
        <f t="shared" si="8"/>
        <v>79666.66666666666</v>
      </c>
    </row>
    <row r="140" spans="1:12" ht="36">
      <c r="A140" s="1169" t="s">
        <v>1669</v>
      </c>
      <c r="B140" s="1235" t="s">
        <v>1771</v>
      </c>
      <c r="C140" s="1113"/>
      <c r="D140" s="1144"/>
      <c r="E140" s="1134">
        <f>'[4]Kassai'!D192</f>
        <v>2</v>
      </c>
      <c r="F140" s="1140"/>
      <c r="G140" s="1141">
        <f>E140*4/12</f>
        <v>0.6666666666666666</v>
      </c>
      <c r="H140" s="1315">
        <f t="shared" si="9"/>
        <v>0.6666666666666666</v>
      </c>
      <c r="I140" s="315">
        <v>191200</v>
      </c>
      <c r="J140" s="1146"/>
      <c r="K140" s="1137">
        <f>H140*I140</f>
        <v>127466.66666666666</v>
      </c>
      <c r="L140" s="1139">
        <f t="shared" si="8"/>
        <v>127466.66666666666</v>
      </c>
    </row>
    <row r="141" spans="1:12" ht="24">
      <c r="A141" s="1169" t="s">
        <v>1669</v>
      </c>
      <c r="B141" s="1235" t="s">
        <v>1772</v>
      </c>
      <c r="C141" s="1113"/>
      <c r="D141" s="1144"/>
      <c r="E141" s="1134">
        <f>'[4]Kassai'!D203</f>
        <v>9</v>
      </c>
      <c r="F141" s="1140"/>
      <c r="G141" s="1141">
        <f>E141*4/12</f>
        <v>3</v>
      </c>
      <c r="H141" s="1315">
        <f t="shared" si="9"/>
        <v>3</v>
      </c>
      <c r="I141" s="315">
        <v>143400</v>
      </c>
      <c r="J141" s="1146"/>
      <c r="K141" s="1147">
        <f>H141*I141</f>
        <v>430200</v>
      </c>
      <c r="L141" s="1139">
        <f t="shared" si="8"/>
        <v>430200</v>
      </c>
    </row>
    <row r="142" spans="1:12" ht="12.75">
      <c r="A142" s="1169" t="s">
        <v>1669</v>
      </c>
      <c r="B142" s="1235" t="s">
        <v>59</v>
      </c>
      <c r="C142" s="1113"/>
      <c r="D142" s="1148"/>
      <c r="E142" s="1140"/>
      <c r="F142" s="1140"/>
      <c r="G142" s="1140"/>
      <c r="H142" s="1316">
        <f>'[4]Kassai'!E359</f>
        <v>128</v>
      </c>
      <c r="I142" s="315">
        <v>65000</v>
      </c>
      <c r="J142" s="1137"/>
      <c r="K142" s="1137"/>
      <c r="L142" s="1139">
        <f>H142*I142</f>
        <v>8320000</v>
      </c>
    </row>
    <row r="143" spans="1:12" ht="24">
      <c r="A143" s="1169" t="s">
        <v>1669</v>
      </c>
      <c r="B143" s="1235" t="s">
        <v>539</v>
      </c>
      <c r="C143" s="1113"/>
      <c r="D143" s="1155"/>
      <c r="E143" s="1140"/>
      <c r="F143" s="1155"/>
      <c r="G143" s="1155"/>
      <c r="H143" s="1316">
        <f>'[4]Kassai'!E366</f>
        <v>9</v>
      </c>
      <c r="I143" s="315">
        <v>20000</v>
      </c>
      <c r="J143" s="1137"/>
      <c r="K143" s="1137"/>
      <c r="L143" s="1139">
        <f>H143*I143</f>
        <v>180000</v>
      </c>
    </row>
    <row r="144" spans="1:12" ht="12.75">
      <c r="A144" s="1169" t="s">
        <v>1669</v>
      </c>
      <c r="B144" s="1238" t="s">
        <v>60</v>
      </c>
      <c r="C144" s="1113"/>
      <c r="D144" s="1144"/>
      <c r="E144" s="1140"/>
      <c r="F144" s="1140"/>
      <c r="G144" s="1140"/>
      <c r="H144" s="1316">
        <f>'[4]Kassai'!D368</f>
        <v>121</v>
      </c>
      <c r="I144" s="315">
        <v>10000</v>
      </c>
      <c r="J144" s="1138"/>
      <c r="K144" s="1137"/>
      <c r="L144" s="1139">
        <f>H144*I144</f>
        <v>1210000</v>
      </c>
    </row>
    <row r="145" spans="1:12" ht="12.75">
      <c r="A145" s="1187" t="s">
        <v>1669</v>
      </c>
      <c r="B145" s="1242" t="s">
        <v>249</v>
      </c>
      <c r="C145" s="1188"/>
      <c r="D145" s="1189"/>
      <c r="E145" s="1190"/>
      <c r="F145" s="1190"/>
      <c r="G145" s="1190"/>
      <c r="H145" s="1322">
        <f>'[4]Kassai'!D369</f>
        <v>497</v>
      </c>
      <c r="I145" s="1192">
        <v>1000</v>
      </c>
      <c r="J145" s="1193"/>
      <c r="K145" s="1194"/>
      <c r="L145" s="1195">
        <f>H145*I145</f>
        <v>497000</v>
      </c>
    </row>
    <row r="146" spans="1:12" ht="22.5" customHeight="1">
      <c r="A146" s="1358" t="s">
        <v>1669</v>
      </c>
      <c r="B146" s="1359"/>
      <c r="C146" s="1359"/>
      <c r="D146" s="1359"/>
      <c r="E146" s="1359"/>
      <c r="F146" s="1359"/>
      <c r="G146" s="1359"/>
      <c r="H146" s="1359"/>
      <c r="I146" s="1159" t="s">
        <v>1612</v>
      </c>
      <c r="J146" s="1162"/>
      <c r="K146" s="1160"/>
      <c r="L146" s="1161">
        <f>SUM(L119:L145)</f>
        <v>110939000.00000001</v>
      </c>
    </row>
    <row r="147" spans="1:12" ht="25.5">
      <c r="A147" s="655" t="s">
        <v>1818</v>
      </c>
      <c r="B147" s="1243" t="s">
        <v>1829</v>
      </c>
      <c r="C147" s="1196"/>
      <c r="D147" s="1197">
        <f>'[4]Széchenyi krt'!C25</f>
        <v>112</v>
      </c>
      <c r="E147" s="1198"/>
      <c r="F147" s="1197"/>
      <c r="G147" s="1197"/>
      <c r="H147" s="1323"/>
      <c r="I147" s="1199">
        <v>2550000</v>
      </c>
      <c r="J147" s="1200">
        <f>'[4]Széchenyi segéd'!M11</f>
        <v>10880000</v>
      </c>
      <c r="K147" s="1201"/>
      <c r="L147" s="1202">
        <f aca="true" t="shared" si="10" ref="L147:L173">SUM(J147:K147)</f>
        <v>10880000</v>
      </c>
    </row>
    <row r="148" spans="1:12" ht="25.5">
      <c r="A148" s="656" t="s">
        <v>1818</v>
      </c>
      <c r="B148" s="1238" t="s">
        <v>1830</v>
      </c>
      <c r="C148" s="1110"/>
      <c r="D148" s="1149">
        <f>'[4]Széchenyi krt'!C26</f>
        <v>53</v>
      </c>
      <c r="E148" s="1135"/>
      <c r="F148" s="1134"/>
      <c r="G148" s="1134"/>
      <c r="H148" s="1316"/>
      <c r="I148" s="1136">
        <v>2550000</v>
      </c>
      <c r="J148" s="1137">
        <f>'[4]Széchenyi segéd'!M12</f>
        <v>6460000</v>
      </c>
      <c r="K148" s="1138"/>
      <c r="L148" s="1139">
        <f t="shared" si="10"/>
        <v>6460000</v>
      </c>
    </row>
    <row r="149" spans="1:12" ht="25.5">
      <c r="A149" s="656" t="s">
        <v>1818</v>
      </c>
      <c r="B149" s="1238" t="s">
        <v>1831</v>
      </c>
      <c r="C149" s="1110"/>
      <c r="D149" s="1134">
        <f>'[4]Széchenyi krt'!C27</f>
        <v>46</v>
      </c>
      <c r="E149" s="1135"/>
      <c r="F149" s="1134"/>
      <c r="G149" s="1134"/>
      <c r="H149" s="1316"/>
      <c r="I149" s="1136">
        <v>2550000</v>
      </c>
      <c r="J149" s="1137">
        <f>'[4]Széchenyi segéd'!M13</f>
        <v>6800000</v>
      </c>
      <c r="K149" s="1138"/>
      <c r="L149" s="1139">
        <f t="shared" si="10"/>
        <v>6800000</v>
      </c>
    </row>
    <row r="150" spans="1:12" ht="25.5">
      <c r="A150" s="656" t="s">
        <v>1818</v>
      </c>
      <c r="B150" s="1238" t="s">
        <v>1832</v>
      </c>
      <c r="C150" s="1110"/>
      <c r="D150" s="1134">
        <f>'[4]Széchenyi krt'!C29</f>
        <v>109</v>
      </c>
      <c r="E150" s="1135"/>
      <c r="F150" s="1134"/>
      <c r="G150" s="1134"/>
      <c r="H150" s="1316"/>
      <c r="I150" s="1136">
        <v>2550000</v>
      </c>
      <c r="J150" s="1137">
        <f>'[4]Széchenyi segéd'!M14</f>
        <v>12410000</v>
      </c>
      <c r="K150" s="1138"/>
      <c r="L150" s="1139">
        <f t="shared" si="10"/>
        <v>12410000</v>
      </c>
    </row>
    <row r="151" spans="1:12" ht="25.5">
      <c r="A151" s="656" t="s">
        <v>1818</v>
      </c>
      <c r="B151" s="1238" t="s">
        <v>1833</v>
      </c>
      <c r="C151" s="1110"/>
      <c r="D151" s="1134">
        <f>'[4]Széchenyi krt'!C30</f>
        <v>125</v>
      </c>
      <c r="E151" s="1135"/>
      <c r="F151" s="1134"/>
      <c r="G151" s="1134"/>
      <c r="H151" s="1316"/>
      <c r="I151" s="1136">
        <v>2550000</v>
      </c>
      <c r="J151" s="1137">
        <f>'[4]Széchenyi segéd'!M15</f>
        <v>18700000</v>
      </c>
      <c r="K151" s="1138"/>
      <c r="L151" s="1139">
        <f t="shared" si="10"/>
        <v>18700000</v>
      </c>
    </row>
    <row r="152" spans="1:12" ht="25.5">
      <c r="A152" s="656" t="s">
        <v>1818</v>
      </c>
      <c r="B152" s="1238" t="s">
        <v>1829</v>
      </c>
      <c r="C152" s="1136"/>
      <c r="D152" s="1135"/>
      <c r="E152" s="1134">
        <f>'[4]Széchenyi krt'!D33</f>
        <v>120</v>
      </c>
      <c r="F152" s="1134"/>
      <c r="G152" s="1134"/>
      <c r="H152" s="1316"/>
      <c r="I152" s="1136">
        <v>2540000</v>
      </c>
      <c r="J152" s="1138"/>
      <c r="K152" s="1137">
        <f>'[4]Széchenyi segéd'!M36</f>
        <v>5842000</v>
      </c>
      <c r="L152" s="1139">
        <f t="shared" si="10"/>
        <v>5842000</v>
      </c>
    </row>
    <row r="153" spans="1:12" ht="25.5">
      <c r="A153" s="656" t="s">
        <v>1818</v>
      </c>
      <c r="B153" s="1238" t="s">
        <v>1830</v>
      </c>
      <c r="C153" s="1136"/>
      <c r="D153" s="1135"/>
      <c r="E153" s="1134">
        <f>'[4]Széchenyi krt'!D34</f>
        <v>51</v>
      </c>
      <c r="F153" s="1134"/>
      <c r="G153" s="1134"/>
      <c r="H153" s="1316"/>
      <c r="I153" s="1136">
        <v>2540000</v>
      </c>
      <c r="J153" s="1138"/>
      <c r="K153" s="1137">
        <f>'[4]Széchenyi segéd'!M37</f>
        <v>2540000</v>
      </c>
      <c r="L153" s="1139">
        <f t="shared" si="10"/>
        <v>2540000</v>
      </c>
    </row>
    <row r="154" spans="1:12" ht="25.5">
      <c r="A154" s="656" t="s">
        <v>1818</v>
      </c>
      <c r="B154" s="1238" t="s">
        <v>1831</v>
      </c>
      <c r="C154" s="1136"/>
      <c r="D154" s="1135"/>
      <c r="E154" s="1134">
        <f>'[4]Széchenyi krt'!D35</f>
        <v>53</v>
      </c>
      <c r="F154" s="1134"/>
      <c r="G154" s="1134"/>
      <c r="H154" s="1316"/>
      <c r="I154" s="1136">
        <v>2540000</v>
      </c>
      <c r="J154" s="1138"/>
      <c r="K154" s="1137">
        <f>'[4]Széchenyi segéd'!M38</f>
        <v>3894666.6666666665</v>
      </c>
      <c r="L154" s="1139">
        <f t="shared" si="10"/>
        <v>3894666.6666666665</v>
      </c>
    </row>
    <row r="155" spans="1:12" ht="25.5">
      <c r="A155" s="656" t="s">
        <v>1818</v>
      </c>
      <c r="B155" s="1238" t="s">
        <v>1832</v>
      </c>
      <c r="C155" s="1136"/>
      <c r="D155" s="1135"/>
      <c r="E155" s="1134">
        <f>'[4]Széchenyi krt'!D37</f>
        <v>103</v>
      </c>
      <c r="F155" s="1134"/>
      <c r="G155" s="1134"/>
      <c r="H155" s="1316"/>
      <c r="I155" s="1136">
        <v>2540000</v>
      </c>
      <c r="J155" s="1138"/>
      <c r="K155" s="1137">
        <f>'[4]Széchenyi segéd'!M39</f>
        <v>5842000</v>
      </c>
      <c r="L155" s="1139">
        <f t="shared" si="10"/>
        <v>5842000</v>
      </c>
    </row>
    <row r="156" spans="1:12" ht="25.5">
      <c r="A156" s="656" t="s">
        <v>1818</v>
      </c>
      <c r="B156" s="1238" t="s">
        <v>1834</v>
      </c>
      <c r="C156" s="1136"/>
      <c r="D156" s="1135"/>
      <c r="E156" s="1134">
        <f>'[4]Széchenyi krt'!D38</f>
        <v>52</v>
      </c>
      <c r="F156" s="1134"/>
      <c r="G156" s="1134"/>
      <c r="H156" s="1316"/>
      <c r="I156" s="1136">
        <v>2540000</v>
      </c>
      <c r="J156" s="1138"/>
      <c r="K156" s="1137">
        <f>'[4]Széchenyi segéd'!M40</f>
        <v>3386666.6666666665</v>
      </c>
      <c r="L156" s="1139">
        <f t="shared" si="10"/>
        <v>3386666.6666666665</v>
      </c>
    </row>
    <row r="157" spans="1:12" ht="25.5">
      <c r="A157" s="656" t="s">
        <v>1818</v>
      </c>
      <c r="B157" s="1238" t="s">
        <v>1835</v>
      </c>
      <c r="C157" s="1136"/>
      <c r="D157" s="1135"/>
      <c r="E157" s="1134">
        <f>'[4]Széchenyi krt'!D39</f>
        <v>48</v>
      </c>
      <c r="F157" s="1134"/>
      <c r="G157" s="1134"/>
      <c r="H157" s="1316"/>
      <c r="I157" s="1136">
        <v>2540000</v>
      </c>
      <c r="J157" s="1138"/>
      <c r="K157" s="1137">
        <f>'[4]Széchenyi segéd'!M41</f>
        <v>3556000</v>
      </c>
      <c r="L157" s="1139">
        <f t="shared" si="10"/>
        <v>3556000</v>
      </c>
    </row>
    <row r="158" spans="1:12" ht="25.5">
      <c r="A158" s="656" t="s">
        <v>1818</v>
      </c>
      <c r="B158" s="1239" t="s">
        <v>209</v>
      </c>
      <c r="C158" s="315"/>
      <c r="D158" s="635">
        <f>'[4]Széchenyi krt'!C85</f>
        <v>308</v>
      </c>
      <c r="E158" s="1144"/>
      <c r="F158" s="1141"/>
      <c r="G158" s="635"/>
      <c r="H158" s="1316"/>
      <c r="I158" s="1136">
        <v>2550000</v>
      </c>
      <c r="J158" s="1137">
        <f>'[4]Széchenyi segéd'!M21</f>
        <v>4250000</v>
      </c>
      <c r="K158" s="1138"/>
      <c r="L158" s="1139">
        <f t="shared" si="10"/>
        <v>4250000</v>
      </c>
    </row>
    <row r="159" spans="1:12" ht="25.5">
      <c r="A159" s="656" t="s">
        <v>1818</v>
      </c>
      <c r="B159" s="1234" t="s">
        <v>210</v>
      </c>
      <c r="C159" s="1134"/>
      <c r="D159" s="1135"/>
      <c r="E159" s="635">
        <f>'[4]Széchenyi krt'!D94</f>
        <v>300</v>
      </c>
      <c r="F159" s="1134"/>
      <c r="G159" s="1134"/>
      <c r="H159" s="1316"/>
      <c r="I159" s="1136">
        <v>2540000</v>
      </c>
      <c r="J159" s="1138"/>
      <c r="K159" s="1137">
        <f>'[4]Széchenyi segéd'!M48</f>
        <v>2032000</v>
      </c>
      <c r="L159" s="1139">
        <f t="shared" si="10"/>
        <v>2032000</v>
      </c>
    </row>
    <row r="160" spans="1:12" ht="25.5">
      <c r="A160" s="656" t="s">
        <v>1818</v>
      </c>
      <c r="B160" s="1235" t="s">
        <v>543</v>
      </c>
      <c r="C160" s="1113"/>
      <c r="D160" s="1134">
        <f>'[4]Széchenyi krt'!C130</f>
        <v>211</v>
      </c>
      <c r="E160" s="1144"/>
      <c r="F160" s="635"/>
      <c r="G160" s="635"/>
      <c r="H160" s="1315"/>
      <c r="I160" s="315">
        <v>2550000</v>
      </c>
      <c r="J160" s="1137">
        <f>'[4]Széchenyi segéd'!M23</f>
        <v>3400000</v>
      </c>
      <c r="K160" s="1138"/>
      <c r="L160" s="1139">
        <f t="shared" si="10"/>
        <v>3400000</v>
      </c>
    </row>
    <row r="161" spans="1:12" ht="25.5">
      <c r="A161" s="656" t="s">
        <v>1818</v>
      </c>
      <c r="B161" s="1235" t="s">
        <v>1836</v>
      </c>
      <c r="C161" s="1113"/>
      <c r="D161" s="1149">
        <f>'[4]Széchenyi krt'!C131</f>
        <v>56</v>
      </c>
      <c r="E161" s="1144"/>
      <c r="F161" s="635"/>
      <c r="G161" s="635"/>
      <c r="H161" s="1315"/>
      <c r="I161" s="315">
        <v>2550000</v>
      </c>
      <c r="J161" s="1137">
        <f>'[4]Széchenyi segéd'!M24</f>
        <v>680000</v>
      </c>
      <c r="K161" s="1138"/>
      <c r="L161" s="1139">
        <f t="shared" si="10"/>
        <v>680000</v>
      </c>
    </row>
    <row r="162" spans="1:12" ht="25.5">
      <c r="A162" s="656" t="s">
        <v>1818</v>
      </c>
      <c r="B162" s="1238" t="s">
        <v>1459</v>
      </c>
      <c r="C162" s="1134"/>
      <c r="D162" s="1135"/>
      <c r="E162" s="1134">
        <f>'[4]Széchenyi krt'!D136</f>
        <v>211</v>
      </c>
      <c r="F162" s="1134"/>
      <c r="G162" s="1134"/>
      <c r="H162" s="1316"/>
      <c r="I162" s="1136">
        <v>2540000</v>
      </c>
      <c r="J162" s="1138"/>
      <c r="K162" s="1137">
        <f>'[4]Széchenyi segéd'!M50</f>
        <v>1693333.3333333333</v>
      </c>
      <c r="L162" s="1139">
        <f t="shared" si="10"/>
        <v>1693333.3333333333</v>
      </c>
    </row>
    <row r="163" spans="1:12" ht="25.5">
      <c r="A163" s="656" t="s">
        <v>1818</v>
      </c>
      <c r="B163" s="1235" t="s">
        <v>211</v>
      </c>
      <c r="C163" s="1134"/>
      <c r="D163" s="1135"/>
      <c r="E163" s="1134">
        <f>'[4]Széchenyi krt'!D137</f>
        <v>56</v>
      </c>
      <c r="F163" s="1134"/>
      <c r="G163" s="1134"/>
      <c r="H163" s="1316"/>
      <c r="I163" s="1136">
        <v>2540000</v>
      </c>
      <c r="J163" s="1138"/>
      <c r="K163" s="1137">
        <f>'[4]Széchenyi segéd'!M51</f>
        <v>338666.6666666667</v>
      </c>
      <c r="L163" s="1139">
        <f t="shared" si="10"/>
        <v>338666.6666666667</v>
      </c>
    </row>
    <row r="164" spans="1:12" ht="36">
      <c r="A164" s="656" t="s">
        <v>1818</v>
      </c>
      <c r="B164" s="1239" t="s">
        <v>709</v>
      </c>
      <c r="C164" s="315"/>
      <c r="D164" s="1134">
        <f>'[4]Széchenyi krt'!C162</f>
        <v>3</v>
      </c>
      <c r="E164" s="1140"/>
      <c r="F164" s="1141">
        <f>D164*8/12</f>
        <v>2</v>
      </c>
      <c r="G164" s="1142"/>
      <c r="H164" s="1315">
        <f aca="true" t="shared" si="11" ref="H164:H173">SUM(F164:G164)</f>
        <v>2</v>
      </c>
      <c r="I164" s="315">
        <v>240000</v>
      </c>
      <c r="J164" s="1137">
        <f>H164*I164</f>
        <v>480000</v>
      </c>
      <c r="K164" s="1143">
        <f>G164*I164</f>
        <v>0</v>
      </c>
      <c r="L164" s="1139">
        <f t="shared" si="10"/>
        <v>480000</v>
      </c>
    </row>
    <row r="165" spans="1:12" ht="36">
      <c r="A165" s="656" t="s">
        <v>1818</v>
      </c>
      <c r="B165" s="1235" t="s">
        <v>1478</v>
      </c>
      <c r="C165" s="1113"/>
      <c r="D165" s="1134">
        <f>'[4]Széchenyi krt'!C174</f>
        <v>1</v>
      </c>
      <c r="E165" s="1148"/>
      <c r="F165" s="1141">
        <f>D165*8/12</f>
        <v>0.6666666666666666</v>
      </c>
      <c r="G165" s="1142"/>
      <c r="H165" s="1315">
        <f t="shared" si="11"/>
        <v>0.6666666666666666</v>
      </c>
      <c r="I165" s="315">
        <v>384000</v>
      </c>
      <c r="J165" s="1137">
        <f>H165*I165</f>
        <v>256000</v>
      </c>
      <c r="K165" s="1143">
        <f>G165*I165</f>
        <v>0</v>
      </c>
      <c r="L165" s="1139">
        <f t="shared" si="10"/>
        <v>256000</v>
      </c>
    </row>
    <row r="166" spans="1:12" ht="36">
      <c r="A166" s="656" t="s">
        <v>1818</v>
      </c>
      <c r="B166" s="1235" t="s">
        <v>1768</v>
      </c>
      <c r="C166" s="315"/>
      <c r="D166" s="1134">
        <f>'[4]Széchenyi krt'!C187</f>
        <v>15</v>
      </c>
      <c r="E166" s="1135"/>
      <c r="F166" s="1141">
        <f>D166*8/12</f>
        <v>10</v>
      </c>
      <c r="G166" s="1145"/>
      <c r="H166" s="1315">
        <f t="shared" si="11"/>
        <v>10</v>
      </c>
      <c r="I166" s="315">
        <v>192000</v>
      </c>
      <c r="J166" s="1137">
        <f>H166*I166</f>
        <v>1920000</v>
      </c>
      <c r="K166" s="1138"/>
      <c r="L166" s="1139">
        <f t="shared" si="10"/>
        <v>1920000</v>
      </c>
    </row>
    <row r="167" spans="1:12" ht="25.5">
      <c r="A167" s="656" t="s">
        <v>1818</v>
      </c>
      <c r="B167" s="1235" t="s">
        <v>1769</v>
      </c>
      <c r="C167" s="315"/>
      <c r="D167" s="1134">
        <f>'[4]Széchenyi krt'!C198</f>
        <v>8</v>
      </c>
      <c r="E167" s="1135"/>
      <c r="F167" s="1141">
        <f>D167*8/12</f>
        <v>5.333333333333333</v>
      </c>
      <c r="G167" s="1145"/>
      <c r="H167" s="1315">
        <f t="shared" si="11"/>
        <v>5.333333333333333</v>
      </c>
      <c r="I167" s="315">
        <v>144000</v>
      </c>
      <c r="J167" s="1137">
        <f>H167*I167</f>
        <v>768000</v>
      </c>
      <c r="K167" s="1138"/>
      <c r="L167" s="1139">
        <f t="shared" si="10"/>
        <v>768000</v>
      </c>
    </row>
    <row r="168" spans="1:12" ht="36">
      <c r="A168" s="656" t="s">
        <v>1818</v>
      </c>
      <c r="B168" s="1235" t="s">
        <v>389</v>
      </c>
      <c r="C168" s="315"/>
      <c r="D168" s="1140"/>
      <c r="E168" s="1134">
        <f>'[4]Széchenyi krt'!D166</f>
        <v>2</v>
      </c>
      <c r="F168" s="1142"/>
      <c r="G168" s="1141">
        <f>E168/12*4</f>
        <v>0.6666666666666666</v>
      </c>
      <c r="H168" s="1315">
        <f t="shared" si="11"/>
        <v>0.6666666666666666</v>
      </c>
      <c r="I168" s="315">
        <v>239000</v>
      </c>
      <c r="J168" s="1143">
        <f>F168*I168</f>
        <v>0</v>
      </c>
      <c r="K168" s="1137">
        <f>H168*I168</f>
        <v>159333.3333333333</v>
      </c>
      <c r="L168" s="1139">
        <f t="shared" si="10"/>
        <v>159333.3333333333</v>
      </c>
    </row>
    <row r="169" spans="1:12" ht="36">
      <c r="A169" s="656" t="s">
        <v>1818</v>
      </c>
      <c r="B169" s="1235" t="s">
        <v>1770</v>
      </c>
      <c r="C169" s="1113"/>
      <c r="D169" s="1140"/>
      <c r="E169" s="1134">
        <f>'[4]Széchenyi krt'!D180</f>
        <v>1</v>
      </c>
      <c r="F169" s="1142"/>
      <c r="G169" s="1141">
        <f>E169/12*4</f>
        <v>0.3333333333333333</v>
      </c>
      <c r="H169" s="1315">
        <f t="shared" si="11"/>
        <v>0.3333333333333333</v>
      </c>
      <c r="I169" s="315">
        <v>382400</v>
      </c>
      <c r="J169" s="1143">
        <f>F169*I169</f>
        <v>0</v>
      </c>
      <c r="K169" s="1137">
        <f>H169*I169</f>
        <v>127466.66666666666</v>
      </c>
      <c r="L169" s="1139">
        <f t="shared" si="10"/>
        <v>127466.66666666666</v>
      </c>
    </row>
    <row r="170" spans="1:12" ht="36">
      <c r="A170" s="656" t="s">
        <v>1818</v>
      </c>
      <c r="B170" s="1235" t="s">
        <v>390</v>
      </c>
      <c r="C170" s="1113"/>
      <c r="D170" s="1144"/>
      <c r="E170" s="1134">
        <f>'[4]Széchenyi krt'!D192</f>
        <v>15</v>
      </c>
      <c r="F170" s="1140"/>
      <c r="G170" s="1141">
        <f>E170*4/12</f>
        <v>5</v>
      </c>
      <c r="H170" s="1315">
        <f t="shared" si="11"/>
        <v>5</v>
      </c>
      <c r="I170" s="315">
        <v>191200</v>
      </c>
      <c r="J170" s="1146"/>
      <c r="K170" s="1137">
        <f>H170*I170</f>
        <v>956000</v>
      </c>
      <c r="L170" s="1139">
        <f t="shared" si="10"/>
        <v>956000</v>
      </c>
    </row>
    <row r="171" spans="1:12" ht="25.5">
      <c r="A171" s="656" t="s">
        <v>1818</v>
      </c>
      <c r="B171" s="1235" t="s">
        <v>1772</v>
      </c>
      <c r="C171" s="1113"/>
      <c r="D171" s="1144"/>
      <c r="E171" s="1134">
        <f>'[4]Széchenyi krt'!D203</f>
        <v>8</v>
      </c>
      <c r="F171" s="1140"/>
      <c r="G171" s="1141">
        <f>E171*4/12</f>
        <v>2.6666666666666665</v>
      </c>
      <c r="H171" s="1315">
        <f t="shared" si="11"/>
        <v>2.6666666666666665</v>
      </c>
      <c r="I171" s="315">
        <v>143400</v>
      </c>
      <c r="J171" s="1146"/>
      <c r="K171" s="1147">
        <f>H171*I171</f>
        <v>382400</v>
      </c>
      <c r="L171" s="1139">
        <f t="shared" si="10"/>
        <v>382400</v>
      </c>
    </row>
    <row r="172" spans="1:12" ht="25.5">
      <c r="A172" s="656" t="s">
        <v>1818</v>
      </c>
      <c r="B172" s="1235" t="s">
        <v>710</v>
      </c>
      <c r="C172" s="1113"/>
      <c r="D172" s="1149">
        <f>'[4]Széchenyi krt'!C315</f>
        <v>308</v>
      </c>
      <c r="E172" s="1148"/>
      <c r="F172" s="1134">
        <f>D172/12*8</f>
        <v>205.33333333333334</v>
      </c>
      <c r="G172" s="1148"/>
      <c r="H172" s="1316">
        <f t="shared" si="11"/>
        <v>205.33333333333334</v>
      </c>
      <c r="I172" s="1136">
        <v>20000</v>
      </c>
      <c r="J172" s="1137">
        <f>H172*I172</f>
        <v>4106666.666666667</v>
      </c>
      <c r="K172" s="1143"/>
      <c r="L172" s="1139">
        <f t="shared" si="10"/>
        <v>4106666.666666667</v>
      </c>
    </row>
    <row r="173" spans="1:12" ht="25.5">
      <c r="A173" s="656" t="s">
        <v>1818</v>
      </c>
      <c r="B173" s="1235" t="s">
        <v>710</v>
      </c>
      <c r="C173" s="1113"/>
      <c r="D173" s="1148"/>
      <c r="E173" s="1134">
        <f>'[4]Széchenyi krt'!D318</f>
        <v>300</v>
      </c>
      <c r="F173" s="1148">
        <f>D173/12*8</f>
        <v>0</v>
      </c>
      <c r="G173" s="1134">
        <f>E173*4/12</f>
        <v>100</v>
      </c>
      <c r="H173" s="1316">
        <f t="shared" si="11"/>
        <v>100</v>
      </c>
      <c r="I173" s="1136">
        <v>19000</v>
      </c>
      <c r="J173" s="1143">
        <f>F173*I173</f>
        <v>0</v>
      </c>
      <c r="K173" s="1137">
        <f>H173*I173</f>
        <v>1900000</v>
      </c>
      <c r="L173" s="1139">
        <f t="shared" si="10"/>
        <v>1900000</v>
      </c>
    </row>
    <row r="174" spans="1:12" ht="25.5">
      <c r="A174" s="656" t="s">
        <v>1818</v>
      </c>
      <c r="B174" s="1235" t="s">
        <v>59</v>
      </c>
      <c r="C174" s="1113"/>
      <c r="D174" s="1148"/>
      <c r="E174" s="1140">
        <f>SUM('[5]Széchenyi krt.'!D264)</f>
        <v>0</v>
      </c>
      <c r="F174" s="1140"/>
      <c r="G174" s="1140"/>
      <c r="H174" s="1316">
        <f>'[4]Széchenyi krt'!E359</f>
        <v>120</v>
      </c>
      <c r="I174" s="315">
        <v>65000</v>
      </c>
      <c r="J174" s="1137"/>
      <c r="K174" s="1137"/>
      <c r="L174" s="1139">
        <f>H174*I174</f>
        <v>7800000</v>
      </c>
    </row>
    <row r="175" spans="1:12" ht="25.5">
      <c r="A175" s="656" t="s">
        <v>1818</v>
      </c>
      <c r="B175" s="1235" t="s">
        <v>539</v>
      </c>
      <c r="C175" s="1113"/>
      <c r="D175" s="1155"/>
      <c r="E175" s="1140"/>
      <c r="F175" s="1155"/>
      <c r="G175" s="1155"/>
      <c r="H175" s="1316">
        <f>'[4]Széchenyi krt'!E366</f>
        <v>15</v>
      </c>
      <c r="I175" s="315">
        <v>20000</v>
      </c>
      <c r="J175" s="1137"/>
      <c r="K175" s="1137"/>
      <c r="L175" s="1139">
        <f>H175*I175</f>
        <v>300000</v>
      </c>
    </row>
    <row r="176" spans="1:12" ht="25.5">
      <c r="A176" s="656" t="s">
        <v>1818</v>
      </c>
      <c r="B176" s="1238" t="s">
        <v>60</v>
      </c>
      <c r="C176" s="1113"/>
      <c r="D176" s="1144"/>
      <c r="E176" s="1140"/>
      <c r="F176" s="1140"/>
      <c r="G176" s="1140"/>
      <c r="H176" s="1316">
        <f>'[4]Széchenyi krt'!D368</f>
        <v>160</v>
      </c>
      <c r="I176" s="315">
        <v>10000</v>
      </c>
      <c r="J176" s="1138"/>
      <c r="K176" s="1137"/>
      <c r="L176" s="1139">
        <f>H176*I176</f>
        <v>1600000</v>
      </c>
    </row>
    <row r="177" spans="1:12" ht="25.5">
      <c r="A177" s="657" t="s">
        <v>1818</v>
      </c>
      <c r="B177" s="1242" t="s">
        <v>249</v>
      </c>
      <c r="C177" s="1188"/>
      <c r="D177" s="1189"/>
      <c r="E177" s="1190"/>
      <c r="F177" s="1190"/>
      <c r="G177" s="1190"/>
      <c r="H177" s="1322">
        <f>'[4]Széchenyi krt'!D369</f>
        <v>427</v>
      </c>
      <c r="I177" s="1192">
        <v>1000</v>
      </c>
      <c r="J177" s="1193"/>
      <c r="K177" s="1194"/>
      <c r="L177" s="1195">
        <f>H177*I177</f>
        <v>427000</v>
      </c>
    </row>
    <row r="178" spans="1:12" ht="25.5" customHeight="1">
      <c r="A178" s="1357" t="s">
        <v>1818</v>
      </c>
      <c r="B178" s="1348"/>
      <c r="C178" s="1348"/>
      <c r="D178" s="1348"/>
      <c r="E178" s="1348"/>
      <c r="F178" s="1348"/>
      <c r="G178" s="1348"/>
      <c r="H178" s="1348"/>
      <c r="I178" s="1159" t="s">
        <v>1612</v>
      </c>
      <c r="J178" s="1162"/>
      <c r="K178" s="1160"/>
      <c r="L178" s="1161">
        <f>SUM(L147:L177)</f>
        <v>113888200.00000001</v>
      </c>
    </row>
    <row r="179" spans="1:12" ht="12.75">
      <c r="A179" s="1203" t="s">
        <v>1670</v>
      </c>
      <c r="B179" s="1243" t="s">
        <v>1829</v>
      </c>
      <c r="C179" s="1196"/>
      <c r="D179" s="1197">
        <f>'[4]Újváros'!C25</f>
        <v>65</v>
      </c>
      <c r="E179" s="1198"/>
      <c r="F179" s="1197"/>
      <c r="G179" s="1197"/>
      <c r="H179" s="1323"/>
      <c r="I179" s="1199">
        <v>2550000</v>
      </c>
      <c r="J179" s="1200">
        <f>'[4]Újváros segéd'!M11</f>
        <v>6290000</v>
      </c>
      <c r="K179" s="1201"/>
      <c r="L179" s="1202">
        <f aca="true" t="shared" si="12" ref="L179:L199">SUM(J179:K179)</f>
        <v>6290000</v>
      </c>
    </row>
    <row r="180" spans="1:12" ht="12.75">
      <c r="A180" s="1169" t="s">
        <v>1670</v>
      </c>
      <c r="B180" s="1238" t="s">
        <v>1830</v>
      </c>
      <c r="C180" s="1110"/>
      <c r="D180" s="1149">
        <f>'[4]Újváros'!C26</f>
        <v>24</v>
      </c>
      <c r="E180" s="1135"/>
      <c r="F180" s="1134"/>
      <c r="G180" s="1134"/>
      <c r="H180" s="1316"/>
      <c r="I180" s="1136">
        <v>2550000</v>
      </c>
      <c r="J180" s="1137">
        <f>'[4]Újváros segéd'!M12</f>
        <v>2890000</v>
      </c>
      <c r="K180" s="1138"/>
      <c r="L180" s="1139">
        <f t="shared" si="12"/>
        <v>2890000</v>
      </c>
    </row>
    <row r="181" spans="1:12" ht="12.75">
      <c r="A181" s="1169" t="s">
        <v>1670</v>
      </c>
      <c r="B181" s="1238" t="s">
        <v>1831</v>
      </c>
      <c r="C181" s="1110"/>
      <c r="D181" s="1134">
        <f>'[4]Újváros'!C27</f>
        <v>28</v>
      </c>
      <c r="E181" s="1135"/>
      <c r="F181" s="1134"/>
      <c r="G181" s="1134"/>
      <c r="H181" s="1316"/>
      <c r="I181" s="1136">
        <v>2550000</v>
      </c>
      <c r="J181" s="1137">
        <f>'[4]Újváros segéd'!M13</f>
        <v>4080000</v>
      </c>
      <c r="K181" s="1138"/>
      <c r="L181" s="1139">
        <f t="shared" si="12"/>
        <v>4080000</v>
      </c>
    </row>
    <row r="182" spans="1:12" ht="12.75">
      <c r="A182" s="1169" t="s">
        <v>1670</v>
      </c>
      <c r="B182" s="1238" t="s">
        <v>1832</v>
      </c>
      <c r="C182" s="1110"/>
      <c r="D182" s="1134">
        <f>'[4]Újváros'!C29</f>
        <v>54</v>
      </c>
      <c r="E182" s="1135"/>
      <c r="F182" s="1134"/>
      <c r="G182" s="1134"/>
      <c r="H182" s="1316"/>
      <c r="I182" s="1136">
        <v>2550000</v>
      </c>
      <c r="J182" s="1137">
        <f>'[4]Újváros segéd'!M14</f>
        <v>6120000</v>
      </c>
      <c r="K182" s="1138"/>
      <c r="L182" s="1139">
        <f t="shared" si="12"/>
        <v>6120000</v>
      </c>
    </row>
    <row r="183" spans="1:12" ht="12.75">
      <c r="A183" s="1169" t="s">
        <v>1670</v>
      </c>
      <c r="B183" s="1238" t="s">
        <v>1833</v>
      </c>
      <c r="C183" s="1110"/>
      <c r="D183" s="1134">
        <f>'[4]Újváros'!C30</f>
        <v>35</v>
      </c>
      <c r="E183" s="1135"/>
      <c r="F183" s="1134"/>
      <c r="G183" s="1134"/>
      <c r="H183" s="1316"/>
      <c r="I183" s="1136">
        <v>2550000</v>
      </c>
      <c r="J183" s="1137">
        <f>'[4]Újváros segéd'!M15</f>
        <v>5270000</v>
      </c>
      <c r="K183" s="1138"/>
      <c r="L183" s="1139">
        <f t="shared" si="12"/>
        <v>5270000</v>
      </c>
    </row>
    <row r="184" spans="1:12" ht="12.75">
      <c r="A184" s="1169" t="s">
        <v>1670</v>
      </c>
      <c r="B184" s="1238" t="s">
        <v>1829</v>
      </c>
      <c r="C184" s="1136"/>
      <c r="D184" s="1135"/>
      <c r="E184" s="1134">
        <f>'[4]Újváros'!D33</f>
        <v>65</v>
      </c>
      <c r="F184" s="1134"/>
      <c r="G184" s="1134"/>
      <c r="H184" s="1316"/>
      <c r="I184" s="1136">
        <v>2540000</v>
      </c>
      <c r="J184" s="1138"/>
      <c r="K184" s="1137">
        <f>'[4]Újváros segéd'!M36</f>
        <v>3132666.6666666665</v>
      </c>
      <c r="L184" s="1139">
        <f t="shared" si="12"/>
        <v>3132666.6666666665</v>
      </c>
    </row>
    <row r="185" spans="1:12" ht="12.75">
      <c r="A185" s="1169" t="s">
        <v>1670</v>
      </c>
      <c r="B185" s="1238" t="s">
        <v>1830</v>
      </c>
      <c r="C185" s="1136"/>
      <c r="D185" s="1135"/>
      <c r="E185" s="1134">
        <f>'[4]Újváros'!D34</f>
        <v>24</v>
      </c>
      <c r="F185" s="1134"/>
      <c r="G185" s="1134"/>
      <c r="H185" s="1316"/>
      <c r="I185" s="1136">
        <v>2540000</v>
      </c>
      <c r="J185" s="1138"/>
      <c r="K185" s="1137">
        <f>'[4]Újváros segéd'!M37</f>
        <v>1185333.3333333333</v>
      </c>
      <c r="L185" s="1139">
        <f t="shared" si="12"/>
        <v>1185333.3333333333</v>
      </c>
    </row>
    <row r="186" spans="1:12" ht="12.75">
      <c r="A186" s="1169" t="s">
        <v>1670</v>
      </c>
      <c r="B186" s="1238" t="s">
        <v>1831</v>
      </c>
      <c r="C186" s="1136"/>
      <c r="D186" s="1135"/>
      <c r="E186" s="1134">
        <f>'[4]Újváros'!D35</f>
        <v>28</v>
      </c>
      <c r="F186" s="1134"/>
      <c r="G186" s="1134"/>
      <c r="H186" s="1316"/>
      <c r="I186" s="1136">
        <v>2540000</v>
      </c>
      <c r="J186" s="1138"/>
      <c r="K186" s="1137">
        <f>'[4]Újváros segéd'!M38</f>
        <v>2032000</v>
      </c>
      <c r="L186" s="1139">
        <f t="shared" si="12"/>
        <v>2032000</v>
      </c>
    </row>
    <row r="187" spans="1:12" ht="12.75">
      <c r="A187" s="1169" t="s">
        <v>1670</v>
      </c>
      <c r="B187" s="1238" t="s">
        <v>1832</v>
      </c>
      <c r="C187" s="1136"/>
      <c r="D187" s="1135"/>
      <c r="E187" s="1134">
        <f>'[4]Újváros'!D37</f>
        <v>54</v>
      </c>
      <c r="F187" s="1134"/>
      <c r="G187" s="1134"/>
      <c r="H187" s="1316"/>
      <c r="I187" s="1136">
        <v>2540000</v>
      </c>
      <c r="J187" s="1138"/>
      <c r="K187" s="1137">
        <f>'[4]Újváros segéd'!M39</f>
        <v>3048000</v>
      </c>
      <c r="L187" s="1139">
        <f t="shared" si="12"/>
        <v>3048000</v>
      </c>
    </row>
    <row r="188" spans="1:12" ht="12.75">
      <c r="A188" s="1169" t="s">
        <v>1670</v>
      </c>
      <c r="B188" s="1238" t="s">
        <v>1834</v>
      </c>
      <c r="C188" s="1136"/>
      <c r="D188" s="1135"/>
      <c r="E188" s="1134">
        <f>'[4]Újváros'!D38</f>
        <v>28</v>
      </c>
      <c r="F188" s="1134"/>
      <c r="G188" s="1134"/>
      <c r="H188" s="1316"/>
      <c r="I188" s="1136">
        <v>2540000</v>
      </c>
      <c r="J188" s="1138"/>
      <c r="K188" s="1137">
        <f>'[4]Újváros segéd'!M40</f>
        <v>1778000</v>
      </c>
      <c r="L188" s="1139">
        <f t="shared" si="12"/>
        <v>1778000</v>
      </c>
    </row>
    <row r="189" spans="1:12" ht="12.75">
      <c r="A189" s="1169" t="s">
        <v>1670</v>
      </c>
      <c r="B189" s="1238" t="s">
        <v>1835</v>
      </c>
      <c r="C189" s="1136"/>
      <c r="D189" s="1135"/>
      <c r="E189" s="1134">
        <f>'[4]Újváros'!D39</f>
        <v>15</v>
      </c>
      <c r="F189" s="1134"/>
      <c r="G189" s="1134"/>
      <c r="H189" s="1316"/>
      <c r="I189" s="1136">
        <v>2540000</v>
      </c>
      <c r="J189" s="1138"/>
      <c r="K189" s="1137">
        <f>'[4]Újváros segéd'!M41</f>
        <v>1100666.6666666667</v>
      </c>
      <c r="L189" s="1139">
        <f t="shared" si="12"/>
        <v>1100666.6666666667</v>
      </c>
    </row>
    <row r="190" spans="1:12" ht="12.75">
      <c r="A190" s="1169" t="s">
        <v>1670</v>
      </c>
      <c r="B190" s="1235" t="s">
        <v>543</v>
      </c>
      <c r="C190" s="1113"/>
      <c r="D190" s="1134">
        <f>'[4]Újváros'!C130</f>
        <v>48</v>
      </c>
      <c r="E190" s="1144"/>
      <c r="F190" s="635"/>
      <c r="G190" s="635"/>
      <c r="H190" s="1315"/>
      <c r="I190" s="315">
        <v>2550000</v>
      </c>
      <c r="J190" s="1137">
        <f>'[4]Újváros segéd'!M23</f>
        <v>850000</v>
      </c>
      <c r="K190" s="1138"/>
      <c r="L190" s="1139">
        <f t="shared" si="12"/>
        <v>850000</v>
      </c>
    </row>
    <row r="191" spans="1:12" ht="12.75">
      <c r="A191" s="1169" t="s">
        <v>1670</v>
      </c>
      <c r="B191" s="1235" t="s">
        <v>1836</v>
      </c>
      <c r="C191" s="1113"/>
      <c r="D191" s="1149">
        <f>'[4]Újváros'!C131</f>
        <v>48</v>
      </c>
      <c r="E191" s="1144"/>
      <c r="F191" s="635"/>
      <c r="G191" s="635"/>
      <c r="H191" s="1315"/>
      <c r="I191" s="315">
        <v>2550000</v>
      </c>
      <c r="J191" s="1137">
        <f>'[4]Újváros segéd'!M24</f>
        <v>510000</v>
      </c>
      <c r="K191" s="1138"/>
      <c r="L191" s="1139">
        <f t="shared" si="12"/>
        <v>510000</v>
      </c>
    </row>
    <row r="192" spans="1:12" ht="12.75">
      <c r="A192" s="1169" t="s">
        <v>1670</v>
      </c>
      <c r="B192" s="1238" t="s">
        <v>1837</v>
      </c>
      <c r="C192" s="1113"/>
      <c r="D192" s="1134">
        <f>'[4]Újváros'!C132</f>
        <v>64</v>
      </c>
      <c r="E192" s="1144"/>
      <c r="F192" s="1134"/>
      <c r="G192" s="1134"/>
      <c r="H192" s="1316"/>
      <c r="I192" s="315">
        <v>2550000</v>
      </c>
      <c r="J192" s="1137">
        <f>'[4]Újváros segéd'!M25</f>
        <v>1360000</v>
      </c>
      <c r="K192" s="1138"/>
      <c r="L192" s="1139">
        <f t="shared" si="12"/>
        <v>1360000</v>
      </c>
    </row>
    <row r="193" spans="1:12" ht="12.75">
      <c r="A193" s="1169" t="s">
        <v>1670</v>
      </c>
      <c r="B193" s="1238" t="s">
        <v>1459</v>
      </c>
      <c r="C193" s="1134"/>
      <c r="D193" s="1135"/>
      <c r="E193" s="1134">
        <f>'[4]Újváros'!D136</f>
        <v>50</v>
      </c>
      <c r="F193" s="1134"/>
      <c r="G193" s="1134"/>
      <c r="H193" s="1316"/>
      <c r="I193" s="1136">
        <v>2540000</v>
      </c>
      <c r="J193" s="1138"/>
      <c r="K193" s="1137">
        <f>'[4]Újváros segéd'!M50</f>
        <v>423333.3333333333</v>
      </c>
      <c r="L193" s="1139">
        <f t="shared" si="12"/>
        <v>423333.3333333333</v>
      </c>
    </row>
    <row r="194" spans="1:12" ht="12.75">
      <c r="A194" s="1169" t="s">
        <v>1670</v>
      </c>
      <c r="B194" s="1235" t="s">
        <v>211</v>
      </c>
      <c r="C194" s="1134"/>
      <c r="D194" s="1135"/>
      <c r="E194" s="1134">
        <f>'[4]Újváros'!D137</f>
        <v>70</v>
      </c>
      <c r="F194" s="1134"/>
      <c r="G194" s="1134"/>
      <c r="H194" s="1316"/>
      <c r="I194" s="1136">
        <v>2540000</v>
      </c>
      <c r="J194" s="1138"/>
      <c r="K194" s="1137">
        <f>'[4]Újváros segéd'!M51</f>
        <v>338666.6666666667</v>
      </c>
      <c r="L194" s="1139">
        <f t="shared" si="12"/>
        <v>338666.6666666667</v>
      </c>
    </row>
    <row r="195" spans="1:12" ht="12.75">
      <c r="A195" s="1169" t="s">
        <v>1670</v>
      </c>
      <c r="B195" s="1238" t="s">
        <v>707</v>
      </c>
      <c r="C195" s="1134"/>
      <c r="D195" s="1135"/>
      <c r="E195" s="1134">
        <f>'[4]Újváros'!D138</f>
        <v>55</v>
      </c>
      <c r="F195" s="1134"/>
      <c r="G195" s="1134"/>
      <c r="H195" s="1316"/>
      <c r="I195" s="1136">
        <v>2540000</v>
      </c>
      <c r="J195" s="1138"/>
      <c r="K195" s="1137">
        <f>'[4]Újváros segéd'!M52</f>
        <v>592666.6666666666</v>
      </c>
      <c r="L195" s="1139">
        <f t="shared" si="12"/>
        <v>592666.6666666666</v>
      </c>
    </row>
    <row r="196" spans="1:12" ht="36">
      <c r="A196" s="1169" t="s">
        <v>1670</v>
      </c>
      <c r="B196" s="1239" t="s">
        <v>709</v>
      </c>
      <c r="C196" s="315"/>
      <c r="D196" s="1134">
        <f>'[4]Újváros'!C162</f>
        <v>1</v>
      </c>
      <c r="E196" s="1140"/>
      <c r="F196" s="1141">
        <f>D196*8/12</f>
        <v>0.6666666666666666</v>
      </c>
      <c r="G196" s="1142"/>
      <c r="H196" s="1315">
        <f>SUM(F196:G196)</f>
        <v>0.6666666666666666</v>
      </c>
      <c r="I196" s="315">
        <v>240000</v>
      </c>
      <c r="J196" s="1137">
        <f>H196*I196</f>
        <v>160000</v>
      </c>
      <c r="K196" s="1143">
        <f>G196*I196</f>
        <v>0</v>
      </c>
      <c r="L196" s="1139">
        <f t="shared" si="12"/>
        <v>160000</v>
      </c>
    </row>
    <row r="197" spans="1:12" ht="24">
      <c r="A197" s="1169" t="s">
        <v>1670</v>
      </c>
      <c r="B197" s="1235" t="s">
        <v>1769</v>
      </c>
      <c r="C197" s="315"/>
      <c r="D197" s="1134">
        <f>'[4]Újváros'!C198</f>
        <v>44</v>
      </c>
      <c r="E197" s="1135"/>
      <c r="F197" s="1141">
        <f>D197*8/12</f>
        <v>29.333333333333332</v>
      </c>
      <c r="G197" s="1145"/>
      <c r="H197" s="1315">
        <f>SUM(F197:G197)</f>
        <v>29.333333333333332</v>
      </c>
      <c r="I197" s="315">
        <v>144000</v>
      </c>
      <c r="J197" s="1137">
        <f>H197*I197</f>
        <v>4224000</v>
      </c>
      <c r="K197" s="1138"/>
      <c r="L197" s="1139">
        <f t="shared" si="12"/>
        <v>4224000</v>
      </c>
    </row>
    <row r="198" spans="1:12" ht="36">
      <c r="A198" s="1169" t="s">
        <v>1670</v>
      </c>
      <c r="B198" s="1235" t="s">
        <v>389</v>
      </c>
      <c r="C198" s="315"/>
      <c r="D198" s="1140"/>
      <c r="E198" s="1134">
        <f>'[4]Újváros'!D166</f>
        <v>2</v>
      </c>
      <c r="F198" s="1142"/>
      <c r="G198" s="1141">
        <f>E198/12*4</f>
        <v>0.6666666666666666</v>
      </c>
      <c r="H198" s="1315">
        <f>SUM(F198:G198)</f>
        <v>0.6666666666666666</v>
      </c>
      <c r="I198" s="315">
        <v>239000</v>
      </c>
      <c r="J198" s="1143">
        <f>F198*I198</f>
        <v>0</v>
      </c>
      <c r="K198" s="1137">
        <f>H198*I198</f>
        <v>159333.3333333333</v>
      </c>
      <c r="L198" s="1139">
        <f t="shared" si="12"/>
        <v>159333.3333333333</v>
      </c>
    </row>
    <row r="199" spans="1:12" ht="24">
      <c r="A199" s="1169" t="s">
        <v>1670</v>
      </c>
      <c r="B199" s="1235" t="s">
        <v>1772</v>
      </c>
      <c r="C199" s="1113"/>
      <c r="D199" s="1144"/>
      <c r="E199" s="1134">
        <f>'[4]Újváros'!D203</f>
        <v>44</v>
      </c>
      <c r="F199" s="1140"/>
      <c r="G199" s="1141">
        <f>E199*4/12</f>
        <v>14.666666666666666</v>
      </c>
      <c r="H199" s="1315">
        <f>SUM(F199:G199)</f>
        <v>14.666666666666666</v>
      </c>
      <c r="I199" s="315">
        <v>143400</v>
      </c>
      <c r="J199" s="1146"/>
      <c r="K199" s="1147">
        <f>H199*I199</f>
        <v>2103200</v>
      </c>
      <c r="L199" s="1139">
        <f t="shared" si="12"/>
        <v>2103200</v>
      </c>
    </row>
    <row r="200" spans="1:12" ht="12.75">
      <c r="A200" s="1169" t="s">
        <v>1670</v>
      </c>
      <c r="B200" s="1235" t="s">
        <v>59</v>
      </c>
      <c r="C200" s="1113"/>
      <c r="D200" s="1148"/>
      <c r="E200" s="1140"/>
      <c r="F200" s="1140"/>
      <c r="G200" s="1140"/>
      <c r="H200" s="1316">
        <f>'[4]Újváros'!E359</f>
        <v>158</v>
      </c>
      <c r="I200" s="315">
        <v>65000</v>
      </c>
      <c r="J200" s="1137"/>
      <c r="K200" s="1137"/>
      <c r="L200" s="1139">
        <f>H200*I200</f>
        <v>10270000</v>
      </c>
    </row>
    <row r="201" spans="1:12" ht="24">
      <c r="A201" s="1169" t="s">
        <v>1670</v>
      </c>
      <c r="B201" s="1235" t="s">
        <v>539</v>
      </c>
      <c r="C201" s="1113"/>
      <c r="D201" s="1155"/>
      <c r="E201" s="1140"/>
      <c r="F201" s="1155"/>
      <c r="G201" s="1155"/>
      <c r="H201" s="1316">
        <f>'[4]Újváros'!E366</f>
        <v>38</v>
      </c>
      <c r="I201" s="315">
        <v>20000</v>
      </c>
      <c r="J201" s="1137"/>
      <c r="K201" s="1137"/>
      <c r="L201" s="1139">
        <f>H201*I201</f>
        <v>760000</v>
      </c>
    </row>
    <row r="202" spans="1:12" ht="12.75">
      <c r="A202" s="1169" t="s">
        <v>1670</v>
      </c>
      <c r="B202" s="1238" t="s">
        <v>60</v>
      </c>
      <c r="C202" s="1113"/>
      <c r="D202" s="1144"/>
      <c r="E202" s="1140"/>
      <c r="F202" s="1140"/>
      <c r="G202" s="1140"/>
      <c r="H202" s="1316">
        <f>'[4]Újváros'!D368</f>
        <v>195</v>
      </c>
      <c r="I202" s="315">
        <v>10000</v>
      </c>
      <c r="J202" s="1138"/>
      <c r="K202" s="1137"/>
      <c r="L202" s="1139">
        <f>H202*I202</f>
        <v>1950000</v>
      </c>
    </row>
    <row r="203" spans="1:12" ht="12.75">
      <c r="A203" s="1187" t="s">
        <v>1670</v>
      </c>
      <c r="B203" s="1242" t="s">
        <v>249</v>
      </c>
      <c r="C203" s="1188"/>
      <c r="D203" s="1189"/>
      <c r="E203" s="1190"/>
      <c r="F203" s="1190"/>
      <c r="G203" s="1190"/>
      <c r="H203" s="1322">
        <f>'[4]Újváros'!D369</f>
        <v>214</v>
      </c>
      <c r="I203" s="1192">
        <v>1000</v>
      </c>
      <c r="J203" s="1193"/>
      <c r="K203" s="1194"/>
      <c r="L203" s="1195">
        <f>H203*I203</f>
        <v>214000</v>
      </c>
    </row>
    <row r="204" spans="1:12" ht="22.5" customHeight="1">
      <c r="A204" s="1358" t="s">
        <v>1670</v>
      </c>
      <c r="B204" s="1359"/>
      <c r="C204" s="1359"/>
      <c r="D204" s="1359"/>
      <c r="E204" s="1359"/>
      <c r="F204" s="1359"/>
      <c r="G204" s="1359"/>
      <c r="H204" s="1359"/>
      <c r="I204" s="1159" t="s">
        <v>1612</v>
      </c>
      <c r="J204" s="1162"/>
      <c r="K204" s="1160"/>
      <c r="L204" s="1161">
        <f>SUM(L179:L203)</f>
        <v>60841866.666666664</v>
      </c>
    </row>
    <row r="205" spans="1:12" ht="12.75">
      <c r="A205" s="1203" t="s">
        <v>1819</v>
      </c>
      <c r="B205" s="1243" t="s">
        <v>1829</v>
      </c>
      <c r="C205" s="1196"/>
      <c r="D205" s="1197">
        <f>'[4]II.Rákóczi'!C25</f>
        <v>119</v>
      </c>
      <c r="E205" s="1198"/>
      <c r="F205" s="1197"/>
      <c r="G205" s="1197"/>
      <c r="H205" s="1323"/>
      <c r="I205" s="1199">
        <v>2550000</v>
      </c>
      <c r="J205" s="1200">
        <f>'[4]II. Rákóczi segéd'!M11</f>
        <v>11560000</v>
      </c>
      <c r="K205" s="1201"/>
      <c r="L205" s="1202">
        <f aca="true" t="shared" si="13" ref="L205:L229">SUM(J205:K205)</f>
        <v>11560000</v>
      </c>
    </row>
    <row r="206" spans="1:12" ht="12.75">
      <c r="A206" s="1169" t="s">
        <v>1819</v>
      </c>
      <c r="B206" s="1238" t="s">
        <v>1830</v>
      </c>
      <c r="C206" s="1110"/>
      <c r="D206" s="1149">
        <f>'[4]II.Rákóczi'!C26</f>
        <v>61</v>
      </c>
      <c r="E206" s="1135"/>
      <c r="F206" s="1134"/>
      <c r="G206" s="1134"/>
      <c r="H206" s="1316"/>
      <c r="I206" s="1136">
        <v>2550000</v>
      </c>
      <c r="J206" s="1137">
        <f>'[4]II. Rákóczi segéd'!M12</f>
        <v>7480000</v>
      </c>
      <c r="K206" s="1138"/>
      <c r="L206" s="1139">
        <f t="shared" si="13"/>
        <v>7480000</v>
      </c>
    </row>
    <row r="207" spans="1:12" ht="12.75">
      <c r="A207" s="1169" t="s">
        <v>1819</v>
      </c>
      <c r="B207" s="1238" t="s">
        <v>1831</v>
      </c>
      <c r="C207" s="1110"/>
      <c r="D207" s="1134">
        <f>'[4]II.Rákóczi'!C27</f>
        <v>54</v>
      </c>
      <c r="E207" s="1135"/>
      <c r="F207" s="1134"/>
      <c r="G207" s="1134"/>
      <c r="H207" s="1316"/>
      <c r="I207" s="1136">
        <v>2550000</v>
      </c>
      <c r="J207" s="1137">
        <f>'[4]II. Rákóczi segéd'!M13</f>
        <v>7990000</v>
      </c>
      <c r="K207" s="1138"/>
      <c r="L207" s="1139">
        <f t="shared" si="13"/>
        <v>7990000</v>
      </c>
    </row>
    <row r="208" spans="1:12" ht="12.75">
      <c r="A208" s="1169" t="s">
        <v>1819</v>
      </c>
      <c r="B208" s="1238" t="s">
        <v>1832</v>
      </c>
      <c r="C208" s="1110"/>
      <c r="D208" s="1134">
        <f>'[4]II.Rákóczi'!C29</f>
        <v>114</v>
      </c>
      <c r="E208" s="1135"/>
      <c r="F208" s="1134"/>
      <c r="G208" s="1134"/>
      <c r="H208" s="1316"/>
      <c r="I208" s="1136">
        <v>2550000</v>
      </c>
      <c r="J208" s="1137">
        <f>'[4]II. Rákóczi segéd'!M14</f>
        <v>13090000</v>
      </c>
      <c r="K208" s="1138"/>
      <c r="L208" s="1139">
        <f t="shared" si="13"/>
        <v>13090000</v>
      </c>
    </row>
    <row r="209" spans="1:12" ht="12.75">
      <c r="A209" s="1169" t="s">
        <v>1819</v>
      </c>
      <c r="B209" s="1238" t="s">
        <v>1833</v>
      </c>
      <c r="C209" s="1110"/>
      <c r="D209" s="1134">
        <f>'[4]II.Rákóczi'!C30</f>
        <v>128</v>
      </c>
      <c r="E209" s="1135"/>
      <c r="F209" s="1134"/>
      <c r="G209" s="1134"/>
      <c r="H209" s="1316"/>
      <c r="I209" s="1136">
        <v>2550000</v>
      </c>
      <c r="J209" s="1137">
        <f>'[4]II. Rákóczi segéd'!M15</f>
        <v>19210000</v>
      </c>
      <c r="K209" s="1138"/>
      <c r="L209" s="1139">
        <f t="shared" si="13"/>
        <v>19210000</v>
      </c>
    </row>
    <row r="210" spans="1:12" ht="12.75">
      <c r="A210" s="1169" t="s">
        <v>1819</v>
      </c>
      <c r="B210" s="1238" t="s">
        <v>1829</v>
      </c>
      <c r="C210" s="1136"/>
      <c r="D210" s="1135"/>
      <c r="E210" s="1134">
        <f>'[4]II.Rákóczi'!D33</f>
        <v>114</v>
      </c>
      <c r="F210" s="1134"/>
      <c r="G210" s="1134"/>
      <c r="H210" s="1316"/>
      <c r="I210" s="1136">
        <v>2540000</v>
      </c>
      <c r="J210" s="1138"/>
      <c r="K210" s="1137">
        <f>'[4]II. Rákóczi segéd'!M36</f>
        <v>5503333.333333333</v>
      </c>
      <c r="L210" s="1139">
        <f t="shared" si="13"/>
        <v>5503333.333333333</v>
      </c>
    </row>
    <row r="211" spans="1:12" ht="12.75">
      <c r="A211" s="1169" t="s">
        <v>1819</v>
      </c>
      <c r="B211" s="1238" t="s">
        <v>1830</v>
      </c>
      <c r="C211" s="1136"/>
      <c r="D211" s="1135"/>
      <c r="E211" s="1134">
        <f>'[4]II.Rákóczi'!D34</f>
        <v>57</v>
      </c>
      <c r="F211" s="1134"/>
      <c r="G211" s="1134"/>
      <c r="H211" s="1316"/>
      <c r="I211" s="1136">
        <v>2540000</v>
      </c>
      <c r="J211" s="1138"/>
      <c r="K211" s="1137">
        <f>'[4]II. Rákóczi segéd'!M37</f>
        <v>2794000</v>
      </c>
      <c r="L211" s="1139">
        <f t="shared" si="13"/>
        <v>2794000</v>
      </c>
    </row>
    <row r="212" spans="1:12" ht="12.75">
      <c r="A212" s="1169" t="s">
        <v>1819</v>
      </c>
      <c r="B212" s="1238" t="s">
        <v>1831</v>
      </c>
      <c r="C212" s="1136"/>
      <c r="D212" s="1135"/>
      <c r="E212" s="1134">
        <f>'[4]II.Rákóczi'!D35</f>
        <v>61</v>
      </c>
      <c r="F212" s="1134"/>
      <c r="G212" s="1134"/>
      <c r="H212" s="1316"/>
      <c r="I212" s="1136">
        <v>2540000</v>
      </c>
      <c r="J212" s="1138"/>
      <c r="K212" s="1137">
        <f>'[4]II. Rákóczi segéd'!M38</f>
        <v>4487333.333333333</v>
      </c>
      <c r="L212" s="1139">
        <f t="shared" si="13"/>
        <v>4487333.333333333</v>
      </c>
    </row>
    <row r="213" spans="1:12" ht="12.75">
      <c r="A213" s="1169" t="s">
        <v>1819</v>
      </c>
      <c r="B213" s="1238" t="s">
        <v>1832</v>
      </c>
      <c r="C213" s="1136"/>
      <c r="D213" s="1135"/>
      <c r="E213" s="1134">
        <f>'[4]II.Rákóczi'!D37</f>
        <v>107</v>
      </c>
      <c r="F213" s="1134"/>
      <c r="G213" s="1134"/>
      <c r="H213" s="1316"/>
      <c r="I213" s="1136">
        <v>2540000</v>
      </c>
      <c r="J213" s="1138"/>
      <c r="K213" s="1137">
        <f>'[4]II. Rákóczi segéd'!M39</f>
        <v>6096000</v>
      </c>
      <c r="L213" s="1139">
        <f t="shared" si="13"/>
        <v>6096000</v>
      </c>
    </row>
    <row r="214" spans="1:12" ht="12.75">
      <c r="A214" s="1169" t="s">
        <v>1819</v>
      </c>
      <c r="B214" s="1238" t="s">
        <v>1834</v>
      </c>
      <c r="C214" s="1136"/>
      <c r="D214" s="1135"/>
      <c r="E214" s="1134">
        <f>'[4]II.Rákóczi'!D38</f>
        <v>61</v>
      </c>
      <c r="F214" s="1134"/>
      <c r="G214" s="1134"/>
      <c r="H214" s="1316"/>
      <c r="I214" s="1136">
        <v>2540000</v>
      </c>
      <c r="J214" s="1138"/>
      <c r="K214" s="1137">
        <f>'[4]II. Rákóczi segéd'!M40</f>
        <v>3979333.3333333335</v>
      </c>
      <c r="L214" s="1139">
        <f t="shared" si="13"/>
        <v>3979333.3333333335</v>
      </c>
    </row>
    <row r="215" spans="1:12" ht="12.75">
      <c r="A215" s="1169" t="s">
        <v>1819</v>
      </c>
      <c r="B215" s="1238" t="s">
        <v>1835</v>
      </c>
      <c r="C215" s="1136"/>
      <c r="D215" s="1135"/>
      <c r="E215" s="1134">
        <f>'[4]II.Rákóczi'!D39</f>
        <v>72</v>
      </c>
      <c r="F215" s="1134"/>
      <c r="G215" s="1134"/>
      <c r="H215" s="1316"/>
      <c r="I215" s="1136">
        <v>2540000</v>
      </c>
      <c r="J215" s="1138"/>
      <c r="K215" s="1137">
        <f>'[4]II. Rákóczi segéd'!M41</f>
        <v>5334000</v>
      </c>
      <c r="L215" s="1139">
        <f t="shared" si="13"/>
        <v>5334000</v>
      </c>
    </row>
    <row r="216" spans="1:12" ht="12.75">
      <c r="A216" s="1169" t="s">
        <v>1819</v>
      </c>
      <c r="B216" s="1235" t="s">
        <v>543</v>
      </c>
      <c r="C216" s="1113"/>
      <c r="D216" s="1134">
        <f>'[4]II.Rákóczi'!C130</f>
        <v>215</v>
      </c>
      <c r="E216" s="1144"/>
      <c r="F216" s="635"/>
      <c r="G216" s="635"/>
      <c r="H216" s="1315"/>
      <c r="I216" s="315">
        <v>2550000</v>
      </c>
      <c r="J216" s="1137">
        <f>'[4]II. Rákóczi segéd'!M23</f>
        <v>3570000</v>
      </c>
      <c r="K216" s="1138"/>
      <c r="L216" s="1139">
        <f t="shared" si="13"/>
        <v>3570000</v>
      </c>
    </row>
    <row r="217" spans="1:12" ht="12.75">
      <c r="A217" s="1169" t="s">
        <v>1819</v>
      </c>
      <c r="B217" s="1235" t="s">
        <v>1836</v>
      </c>
      <c r="C217" s="1113"/>
      <c r="D217" s="1149">
        <f>'[4]II.Rákóczi'!C131</f>
        <v>24</v>
      </c>
      <c r="E217" s="1144"/>
      <c r="F217" s="635"/>
      <c r="G217" s="635"/>
      <c r="H217" s="1315"/>
      <c r="I217" s="315">
        <v>2550000</v>
      </c>
      <c r="J217" s="1137">
        <f>'[4]II. Rákóczi segéd'!M24</f>
        <v>340000</v>
      </c>
      <c r="K217" s="1138"/>
      <c r="L217" s="1139">
        <f t="shared" si="13"/>
        <v>340000</v>
      </c>
    </row>
    <row r="218" spans="1:12" ht="12.75">
      <c r="A218" s="1169" t="s">
        <v>1819</v>
      </c>
      <c r="B218" s="1238" t="s">
        <v>1459</v>
      </c>
      <c r="C218" s="1134"/>
      <c r="D218" s="1135"/>
      <c r="E218" s="1134">
        <f>'[4]II.Rákóczi'!D136</f>
        <v>215</v>
      </c>
      <c r="F218" s="1134"/>
      <c r="G218" s="1134"/>
      <c r="H218" s="1316"/>
      <c r="I218" s="1136">
        <v>2540000</v>
      </c>
      <c r="J218" s="1138"/>
      <c r="K218" s="1137">
        <f>'[4]II. Rákóczi segéd'!M50</f>
        <v>1778000</v>
      </c>
      <c r="L218" s="1139">
        <f t="shared" si="13"/>
        <v>1778000</v>
      </c>
    </row>
    <row r="219" spans="1:12" ht="12.75">
      <c r="A219" s="1169" t="s">
        <v>1819</v>
      </c>
      <c r="B219" s="1235" t="s">
        <v>211</v>
      </c>
      <c r="C219" s="1134"/>
      <c r="D219" s="1135"/>
      <c r="E219" s="1134">
        <f>'[4]II.Rákóczi'!D137</f>
        <v>24</v>
      </c>
      <c r="F219" s="1134"/>
      <c r="G219" s="1134"/>
      <c r="H219" s="1316"/>
      <c r="I219" s="1136">
        <v>2540000</v>
      </c>
      <c r="J219" s="1138"/>
      <c r="K219" s="1137">
        <f>'[4]II. Rákóczi segéd'!M51</f>
        <v>169333.33333333334</v>
      </c>
      <c r="L219" s="1139">
        <f t="shared" si="13"/>
        <v>169333.33333333334</v>
      </c>
    </row>
    <row r="220" spans="1:12" ht="36">
      <c r="A220" s="1169" t="s">
        <v>1819</v>
      </c>
      <c r="B220" s="1239" t="s">
        <v>709</v>
      </c>
      <c r="C220" s="315"/>
      <c r="D220" s="1134">
        <f>'[4]II.Rákóczi'!C162</f>
        <v>2</v>
      </c>
      <c r="E220" s="1140"/>
      <c r="F220" s="1141">
        <f>D220*8/12</f>
        <v>1.3333333333333333</v>
      </c>
      <c r="G220" s="1142"/>
      <c r="H220" s="1315">
        <f aca="true" t="shared" si="14" ref="H220:H229">SUM(F220:G220)</f>
        <v>1.3333333333333333</v>
      </c>
      <c r="I220" s="315">
        <v>240000</v>
      </c>
      <c r="J220" s="1137">
        <f>H220*I220</f>
        <v>320000</v>
      </c>
      <c r="K220" s="1143">
        <f>G220*I220</f>
        <v>0</v>
      </c>
      <c r="L220" s="1139">
        <f t="shared" si="13"/>
        <v>320000</v>
      </c>
    </row>
    <row r="221" spans="1:12" ht="12.75">
      <c r="A221" s="1169" t="s">
        <v>1819</v>
      </c>
      <c r="B221" s="1234" t="s">
        <v>391</v>
      </c>
      <c r="C221" s="1113"/>
      <c r="D221" s="635">
        <f>'[4]II.Rákóczi'!C170</f>
        <v>1</v>
      </c>
      <c r="E221" s="1155"/>
      <c r="F221" s="635">
        <f>D221/12*8</f>
        <v>0.6666666666666666</v>
      </c>
      <c r="G221" s="1155"/>
      <c r="H221" s="1315">
        <f t="shared" si="14"/>
        <v>0.6666666666666666</v>
      </c>
      <c r="I221" s="315">
        <v>144000</v>
      </c>
      <c r="J221" s="1147">
        <f>H221*I221</f>
        <v>96000</v>
      </c>
      <c r="K221" s="1177"/>
      <c r="L221" s="1139">
        <f t="shared" si="13"/>
        <v>96000</v>
      </c>
    </row>
    <row r="222" spans="1:12" ht="36">
      <c r="A222" s="1169" t="s">
        <v>1819</v>
      </c>
      <c r="B222" s="1235" t="s">
        <v>1478</v>
      </c>
      <c r="C222" s="315"/>
      <c r="D222" s="1134">
        <f>'[4]II.Rákóczi'!C174</f>
        <v>1</v>
      </c>
      <c r="E222" s="1140"/>
      <c r="F222" s="1141">
        <f>D222*8/12</f>
        <v>0.6666666666666666</v>
      </c>
      <c r="G222" s="1142"/>
      <c r="H222" s="1315">
        <f t="shared" si="14"/>
        <v>0.6666666666666666</v>
      </c>
      <c r="I222" s="315">
        <v>384000</v>
      </c>
      <c r="J222" s="1137">
        <f>H222*I222</f>
        <v>256000</v>
      </c>
      <c r="K222" s="1143">
        <f>G222*I222</f>
        <v>0</v>
      </c>
      <c r="L222" s="1139">
        <f t="shared" si="13"/>
        <v>256000</v>
      </c>
    </row>
    <row r="223" spans="1:12" ht="36">
      <c r="A223" s="1169" t="s">
        <v>1819</v>
      </c>
      <c r="B223" s="1235" t="s">
        <v>1768</v>
      </c>
      <c r="C223" s="315"/>
      <c r="D223" s="1134">
        <f>'[4]II.Rákóczi'!C187</f>
        <v>8</v>
      </c>
      <c r="E223" s="1135"/>
      <c r="F223" s="1141">
        <f>D223*8/12</f>
        <v>5.333333333333333</v>
      </c>
      <c r="G223" s="1145"/>
      <c r="H223" s="1315">
        <f t="shared" si="14"/>
        <v>5.333333333333333</v>
      </c>
      <c r="I223" s="315">
        <v>192000</v>
      </c>
      <c r="J223" s="1137">
        <f>H223*I223</f>
        <v>1024000</v>
      </c>
      <c r="K223" s="1138"/>
      <c r="L223" s="1139">
        <f t="shared" si="13"/>
        <v>1024000</v>
      </c>
    </row>
    <row r="224" spans="1:12" ht="24">
      <c r="A224" s="1169" t="s">
        <v>1819</v>
      </c>
      <c r="B224" s="1235" t="s">
        <v>1769</v>
      </c>
      <c r="C224" s="315"/>
      <c r="D224" s="1134">
        <f>'[4]II.Rákóczi'!C198</f>
        <v>10</v>
      </c>
      <c r="E224" s="1135"/>
      <c r="F224" s="1141">
        <f>D224*8/12</f>
        <v>6.666666666666667</v>
      </c>
      <c r="G224" s="1145"/>
      <c r="H224" s="1315">
        <f t="shared" si="14"/>
        <v>6.666666666666667</v>
      </c>
      <c r="I224" s="315">
        <v>144000</v>
      </c>
      <c r="J224" s="1137">
        <f>H224*I224</f>
        <v>960000</v>
      </c>
      <c r="K224" s="1138"/>
      <c r="L224" s="1139">
        <f t="shared" si="13"/>
        <v>960000</v>
      </c>
    </row>
    <row r="225" spans="1:12" ht="36">
      <c r="A225" s="1169" t="s">
        <v>1819</v>
      </c>
      <c r="B225" s="1235" t="s">
        <v>389</v>
      </c>
      <c r="C225" s="315"/>
      <c r="D225" s="1140"/>
      <c r="E225" s="1134">
        <f>'[4]II.Rákóczi'!D166</f>
        <v>2</v>
      </c>
      <c r="F225" s="1142"/>
      <c r="G225" s="1141">
        <f>E225/12*4</f>
        <v>0.6666666666666666</v>
      </c>
      <c r="H225" s="1315">
        <f t="shared" si="14"/>
        <v>0.6666666666666666</v>
      </c>
      <c r="I225" s="315">
        <v>239000</v>
      </c>
      <c r="J225" s="1143">
        <f>F225*I225</f>
        <v>0</v>
      </c>
      <c r="K225" s="1137">
        <f>H225*I225</f>
        <v>159333.3333333333</v>
      </c>
      <c r="L225" s="1139">
        <f t="shared" si="13"/>
        <v>159333.3333333333</v>
      </c>
    </row>
    <row r="226" spans="1:12" ht="12.75">
      <c r="A226" s="1169" t="s">
        <v>1819</v>
      </c>
      <c r="B226" s="1234" t="s">
        <v>391</v>
      </c>
      <c r="C226" s="1113"/>
      <c r="D226" s="1140"/>
      <c r="E226" s="635">
        <f>'[4]II.Rákóczi'!D171</f>
        <v>1</v>
      </c>
      <c r="F226" s="1155"/>
      <c r="G226" s="1178">
        <f>E226/12*4</f>
        <v>0.3333333333333333</v>
      </c>
      <c r="H226" s="1315">
        <f t="shared" si="14"/>
        <v>0.3333333333333333</v>
      </c>
      <c r="I226" s="315">
        <v>143400</v>
      </c>
      <c r="J226" s="1177"/>
      <c r="K226" s="1147">
        <f>H226*I226</f>
        <v>47800</v>
      </c>
      <c r="L226" s="1139">
        <f t="shared" si="13"/>
        <v>47800</v>
      </c>
    </row>
    <row r="227" spans="1:12" ht="36">
      <c r="A227" s="1169" t="s">
        <v>1819</v>
      </c>
      <c r="B227" s="1235" t="s">
        <v>1770</v>
      </c>
      <c r="C227" s="315"/>
      <c r="D227" s="1140"/>
      <c r="E227" s="1134">
        <f>'[4]II.Rákóczi'!D180</f>
        <v>1</v>
      </c>
      <c r="F227" s="1142"/>
      <c r="G227" s="1141">
        <f>E227/12*4</f>
        <v>0.3333333333333333</v>
      </c>
      <c r="H227" s="1315">
        <f t="shared" si="14"/>
        <v>0.3333333333333333</v>
      </c>
      <c r="I227" s="315">
        <v>382400</v>
      </c>
      <c r="J227" s="1143">
        <f>F227*I227</f>
        <v>0</v>
      </c>
      <c r="K227" s="1137">
        <f>H227*I227</f>
        <v>127466.66666666666</v>
      </c>
      <c r="L227" s="1139">
        <f t="shared" si="13"/>
        <v>127466.66666666666</v>
      </c>
    </row>
    <row r="228" spans="1:12" ht="36">
      <c r="A228" s="1169" t="s">
        <v>1819</v>
      </c>
      <c r="B228" s="1235" t="s">
        <v>1771</v>
      </c>
      <c r="C228" s="1113"/>
      <c r="D228" s="1144"/>
      <c r="E228" s="1134">
        <f>'[4]II.Rákóczi'!D192</f>
        <v>7</v>
      </c>
      <c r="F228" s="1140"/>
      <c r="G228" s="1141">
        <f>E228*4/12</f>
        <v>2.3333333333333335</v>
      </c>
      <c r="H228" s="1315">
        <f t="shared" si="14"/>
        <v>2.3333333333333335</v>
      </c>
      <c r="I228" s="315">
        <v>191200</v>
      </c>
      <c r="J228" s="1146"/>
      <c r="K228" s="1137">
        <f>H228*I228</f>
        <v>446133.3333333334</v>
      </c>
      <c r="L228" s="1139">
        <f t="shared" si="13"/>
        <v>446133.3333333334</v>
      </c>
    </row>
    <row r="229" spans="1:12" ht="24">
      <c r="A229" s="1169" t="s">
        <v>1819</v>
      </c>
      <c r="B229" s="1235" t="s">
        <v>1772</v>
      </c>
      <c r="C229" s="1113"/>
      <c r="D229" s="1144"/>
      <c r="E229" s="1134">
        <f>'[4]II.Rákóczi'!D203</f>
        <v>10</v>
      </c>
      <c r="F229" s="1140"/>
      <c r="G229" s="1141">
        <f>E229*4/12</f>
        <v>3.3333333333333335</v>
      </c>
      <c r="H229" s="1315">
        <f t="shared" si="14"/>
        <v>3.3333333333333335</v>
      </c>
      <c r="I229" s="315">
        <v>143400</v>
      </c>
      <c r="J229" s="1146"/>
      <c r="K229" s="1147">
        <f>H229*I229</f>
        <v>478000</v>
      </c>
      <c r="L229" s="1139">
        <f t="shared" si="13"/>
        <v>478000</v>
      </c>
    </row>
    <row r="230" spans="1:12" ht="12.75">
      <c r="A230" s="1169" t="s">
        <v>1819</v>
      </c>
      <c r="B230" s="1235" t="s">
        <v>59</v>
      </c>
      <c r="C230" s="1113"/>
      <c r="D230" s="1148"/>
      <c r="E230" s="1140"/>
      <c r="F230" s="1140"/>
      <c r="G230" s="1140"/>
      <c r="H230" s="1316">
        <f>'[4]II.Rákóczi'!E359</f>
        <v>134</v>
      </c>
      <c r="I230" s="315">
        <v>65000</v>
      </c>
      <c r="J230" s="1137"/>
      <c r="K230" s="1137"/>
      <c r="L230" s="1139">
        <f>H230*I230</f>
        <v>8710000</v>
      </c>
    </row>
    <row r="231" spans="1:12" ht="24">
      <c r="A231" s="1169" t="s">
        <v>1819</v>
      </c>
      <c r="B231" s="1235" t="s">
        <v>539</v>
      </c>
      <c r="C231" s="1113"/>
      <c r="D231" s="1155"/>
      <c r="E231" s="1140"/>
      <c r="F231" s="1155"/>
      <c r="G231" s="1155"/>
      <c r="H231" s="1316">
        <f>'[4]II.Rákóczi'!E366</f>
        <v>14</v>
      </c>
      <c r="I231" s="315">
        <v>20000</v>
      </c>
      <c r="J231" s="1137"/>
      <c r="K231" s="1137"/>
      <c r="L231" s="1139">
        <f>H231*I231</f>
        <v>280000</v>
      </c>
    </row>
    <row r="232" spans="1:12" ht="12.75">
      <c r="A232" s="1169" t="s">
        <v>213</v>
      </c>
      <c r="B232" s="1238" t="s">
        <v>60</v>
      </c>
      <c r="C232" s="1113"/>
      <c r="D232" s="1144"/>
      <c r="E232" s="1140"/>
      <c r="F232" s="1140"/>
      <c r="G232" s="1140"/>
      <c r="H232" s="1316">
        <f>'[4]II.Rákóczi'!D368</f>
        <v>160</v>
      </c>
      <c r="I232" s="315">
        <v>10000</v>
      </c>
      <c r="J232" s="1138"/>
      <c r="K232" s="1137"/>
      <c r="L232" s="1139">
        <f>H232*I232</f>
        <v>1600000</v>
      </c>
    </row>
    <row r="233" spans="1:12" ht="12.75">
      <c r="A233" s="1187" t="s">
        <v>1819</v>
      </c>
      <c r="B233" s="1242" t="s">
        <v>249</v>
      </c>
      <c r="C233" s="1188"/>
      <c r="D233" s="1189"/>
      <c r="E233" s="1190"/>
      <c r="F233" s="1190"/>
      <c r="G233" s="1190"/>
      <c r="H233" s="1322">
        <f>'[4]II.Rákóczi'!D369</f>
        <v>472</v>
      </c>
      <c r="I233" s="1192">
        <v>1000</v>
      </c>
      <c r="J233" s="1193"/>
      <c r="K233" s="1194"/>
      <c r="L233" s="1195">
        <f>H233*I233</f>
        <v>472000</v>
      </c>
    </row>
    <row r="234" spans="1:12" ht="24.75" customHeight="1">
      <c r="A234" s="1358" t="s">
        <v>1819</v>
      </c>
      <c r="B234" s="1359"/>
      <c r="C234" s="1359"/>
      <c r="D234" s="1359"/>
      <c r="E234" s="1359"/>
      <c r="F234" s="1359"/>
      <c r="G234" s="1359"/>
      <c r="H234" s="1359"/>
      <c r="I234" s="1159" t="s">
        <v>1612</v>
      </c>
      <c r="J234" s="1162"/>
      <c r="K234" s="1160"/>
      <c r="L234" s="1161">
        <f>SUM(L205:L233)</f>
        <v>108358066.66666666</v>
      </c>
    </row>
    <row r="235" spans="1:12" ht="25.5">
      <c r="A235" s="655" t="s">
        <v>87</v>
      </c>
      <c r="B235" s="1243" t="s">
        <v>1829</v>
      </c>
      <c r="C235" s="1196"/>
      <c r="D235" s="1197">
        <f>'[4]Szanda'!C25</f>
        <v>183</v>
      </c>
      <c r="E235" s="1198"/>
      <c r="F235" s="1197"/>
      <c r="G235" s="1197"/>
      <c r="H235" s="1323"/>
      <c r="I235" s="1199">
        <v>2550000</v>
      </c>
      <c r="J235" s="1200">
        <f>'[4]Szanda segéd'!M11</f>
        <v>17850000</v>
      </c>
      <c r="K235" s="1201"/>
      <c r="L235" s="1202">
        <f aca="true" t="shared" si="15" ref="L235:L264">SUM(J235:K235)</f>
        <v>17850000</v>
      </c>
    </row>
    <row r="236" spans="1:12" ht="25.5">
      <c r="A236" s="656" t="s">
        <v>87</v>
      </c>
      <c r="B236" s="1238" t="s">
        <v>1830</v>
      </c>
      <c r="C236" s="1110"/>
      <c r="D236" s="1149">
        <f>'[4]Szanda'!C26</f>
        <v>78</v>
      </c>
      <c r="E236" s="1135"/>
      <c r="F236" s="1134"/>
      <c r="G236" s="1134"/>
      <c r="H236" s="1316"/>
      <c r="I236" s="1136">
        <v>2550000</v>
      </c>
      <c r="J236" s="1137">
        <f>'[4]Szanda segéd'!M12</f>
        <v>9520000</v>
      </c>
      <c r="K236" s="1138"/>
      <c r="L236" s="1139">
        <f t="shared" si="15"/>
        <v>9520000</v>
      </c>
    </row>
    <row r="237" spans="1:12" ht="25.5">
      <c r="A237" s="656" t="s">
        <v>87</v>
      </c>
      <c r="B237" s="1238" t="s">
        <v>1831</v>
      </c>
      <c r="C237" s="1110"/>
      <c r="D237" s="1134">
        <f>'[4]Szanda'!C27</f>
        <v>85</v>
      </c>
      <c r="E237" s="1135"/>
      <c r="F237" s="1134"/>
      <c r="G237" s="1134"/>
      <c r="H237" s="1316"/>
      <c r="I237" s="1136">
        <v>2550000</v>
      </c>
      <c r="J237" s="1137">
        <f>'[4]Szanda segéd'!M13</f>
        <v>12580000</v>
      </c>
      <c r="K237" s="1138"/>
      <c r="L237" s="1139">
        <f t="shared" si="15"/>
        <v>12580000</v>
      </c>
    </row>
    <row r="238" spans="1:12" ht="25.5">
      <c r="A238" s="656" t="s">
        <v>87</v>
      </c>
      <c r="B238" s="1238" t="s">
        <v>1832</v>
      </c>
      <c r="C238" s="1110"/>
      <c r="D238" s="1134">
        <f>'[4]Szanda'!C29</f>
        <v>182</v>
      </c>
      <c r="E238" s="1135"/>
      <c r="F238" s="1134"/>
      <c r="G238" s="1134"/>
      <c r="H238" s="1316"/>
      <c r="I238" s="1136">
        <v>2550000</v>
      </c>
      <c r="J238" s="1137">
        <f>'[4]Szanda segéd'!M14</f>
        <v>20910000</v>
      </c>
      <c r="K238" s="1138"/>
      <c r="L238" s="1139">
        <f t="shared" si="15"/>
        <v>20910000</v>
      </c>
    </row>
    <row r="239" spans="1:12" ht="25.5">
      <c r="A239" s="656" t="s">
        <v>87</v>
      </c>
      <c r="B239" s="1238" t="s">
        <v>1833</v>
      </c>
      <c r="C239" s="1110"/>
      <c r="D239" s="1134">
        <f>'[4]Szanda'!C30</f>
        <v>214</v>
      </c>
      <c r="E239" s="1135"/>
      <c r="F239" s="1134"/>
      <c r="G239" s="1134"/>
      <c r="H239" s="1316"/>
      <c r="I239" s="1136">
        <v>2550000</v>
      </c>
      <c r="J239" s="1137">
        <f>'[4]Szanda segéd'!M15</f>
        <v>31960000</v>
      </c>
      <c r="K239" s="1138"/>
      <c r="L239" s="1139">
        <f t="shared" si="15"/>
        <v>31960000</v>
      </c>
    </row>
    <row r="240" spans="1:12" ht="25.5">
      <c r="A240" s="656" t="s">
        <v>87</v>
      </c>
      <c r="B240" s="1238" t="s">
        <v>1829</v>
      </c>
      <c r="C240" s="1136"/>
      <c r="D240" s="1135"/>
      <c r="E240" s="1134">
        <f>'[4]Szanda'!D33</f>
        <v>183</v>
      </c>
      <c r="F240" s="1134"/>
      <c r="G240" s="1134"/>
      <c r="H240" s="1316"/>
      <c r="I240" s="1136">
        <v>2540000</v>
      </c>
      <c r="J240" s="1138"/>
      <c r="K240" s="1137">
        <f>'[4]Szanda segéd'!M36</f>
        <v>8890000</v>
      </c>
      <c r="L240" s="1139">
        <f t="shared" si="15"/>
        <v>8890000</v>
      </c>
    </row>
    <row r="241" spans="1:12" ht="25.5">
      <c r="A241" s="656" t="s">
        <v>87</v>
      </c>
      <c r="B241" s="1238" t="s">
        <v>1830</v>
      </c>
      <c r="C241" s="1136"/>
      <c r="D241" s="1135"/>
      <c r="E241" s="1134">
        <f>'[4]Szanda'!D34</f>
        <v>81</v>
      </c>
      <c r="F241" s="1134"/>
      <c r="G241" s="1134"/>
      <c r="H241" s="1316"/>
      <c r="I241" s="1136">
        <v>2540000</v>
      </c>
      <c r="J241" s="1138"/>
      <c r="K241" s="1137">
        <f>'[4]Szanda segéd'!M37</f>
        <v>3979333.3333333335</v>
      </c>
      <c r="L241" s="1139">
        <f t="shared" si="15"/>
        <v>3979333.3333333335</v>
      </c>
    </row>
    <row r="242" spans="1:12" ht="25.5">
      <c r="A242" s="656" t="s">
        <v>87</v>
      </c>
      <c r="B242" s="1238" t="s">
        <v>1831</v>
      </c>
      <c r="C242" s="1136"/>
      <c r="D242" s="1135"/>
      <c r="E242" s="1134">
        <f>'[4]Szanda'!D35</f>
        <v>78</v>
      </c>
      <c r="F242" s="1134"/>
      <c r="G242" s="1134"/>
      <c r="H242" s="1316"/>
      <c r="I242" s="1136">
        <v>2540000</v>
      </c>
      <c r="J242" s="1138"/>
      <c r="K242" s="1137">
        <f>'[4]Szanda segéd'!M38</f>
        <v>5757333.333333333</v>
      </c>
      <c r="L242" s="1139">
        <f t="shared" si="15"/>
        <v>5757333.333333333</v>
      </c>
    </row>
    <row r="243" spans="1:12" ht="25.5">
      <c r="A243" s="656" t="s">
        <v>87</v>
      </c>
      <c r="B243" s="1238" t="s">
        <v>1832</v>
      </c>
      <c r="C243" s="1136"/>
      <c r="D243" s="1135"/>
      <c r="E243" s="1134">
        <f>'[4]Szanda'!D37</f>
        <v>173</v>
      </c>
      <c r="F243" s="1134"/>
      <c r="G243" s="1134"/>
      <c r="H243" s="1316"/>
      <c r="I243" s="1136">
        <v>2540000</v>
      </c>
      <c r="J243" s="1138"/>
      <c r="K243" s="1137">
        <f>'[4]Szanda segéd'!M39</f>
        <v>9906000</v>
      </c>
      <c r="L243" s="1139">
        <f t="shared" si="15"/>
        <v>9906000</v>
      </c>
    </row>
    <row r="244" spans="1:12" ht="25.5">
      <c r="A244" s="656" t="s">
        <v>87</v>
      </c>
      <c r="B244" s="1238" t="s">
        <v>1834</v>
      </c>
      <c r="C244" s="1136"/>
      <c r="D244" s="1135"/>
      <c r="E244" s="1134">
        <f>'[4]Szanda'!D38</f>
        <v>93</v>
      </c>
      <c r="F244" s="1134"/>
      <c r="G244" s="1134"/>
      <c r="H244" s="1316"/>
      <c r="I244" s="1136">
        <v>2540000</v>
      </c>
      <c r="J244" s="1138"/>
      <c r="K244" s="1137">
        <f>'[4]Szanda segéd'!M40</f>
        <v>6011333.333333333</v>
      </c>
      <c r="L244" s="1139">
        <f t="shared" si="15"/>
        <v>6011333.333333333</v>
      </c>
    </row>
    <row r="245" spans="1:12" ht="25.5">
      <c r="A245" s="656" t="s">
        <v>87</v>
      </c>
      <c r="B245" s="1238" t="s">
        <v>1835</v>
      </c>
      <c r="C245" s="1136"/>
      <c r="D245" s="1135"/>
      <c r="E245" s="1134">
        <f>'[4]Szanda'!D39</f>
        <v>108</v>
      </c>
      <c r="F245" s="1134"/>
      <c r="G245" s="1134"/>
      <c r="H245" s="1316"/>
      <c r="I245" s="1136">
        <v>2540000</v>
      </c>
      <c r="J245" s="1138"/>
      <c r="K245" s="1137">
        <f>'[4]Szanda segéd'!M41</f>
        <v>8043333.333333333</v>
      </c>
      <c r="L245" s="1139">
        <f t="shared" si="15"/>
        <v>8043333.333333333</v>
      </c>
    </row>
    <row r="246" spans="1:12" ht="25.5">
      <c r="A246" s="656" t="s">
        <v>87</v>
      </c>
      <c r="B246" s="1239" t="s">
        <v>209</v>
      </c>
      <c r="C246" s="315"/>
      <c r="D246" s="635">
        <f>'[4]Szanda'!C85</f>
        <v>262.4</v>
      </c>
      <c r="E246" s="1144"/>
      <c r="F246" s="1141"/>
      <c r="G246" s="635"/>
      <c r="H246" s="1316"/>
      <c r="I246" s="1136">
        <v>2550000</v>
      </c>
      <c r="J246" s="1137">
        <f>'[4]Szanda segéd'!M21</f>
        <v>3570000</v>
      </c>
      <c r="K246" s="1138"/>
      <c r="L246" s="1139">
        <f t="shared" si="15"/>
        <v>3570000</v>
      </c>
    </row>
    <row r="247" spans="1:12" ht="25.5">
      <c r="A247" s="656" t="s">
        <v>87</v>
      </c>
      <c r="B247" s="1234" t="s">
        <v>210</v>
      </c>
      <c r="C247" s="1134"/>
      <c r="D247" s="1135"/>
      <c r="E247" s="635">
        <f>'[4]Szanda'!D94</f>
        <v>282</v>
      </c>
      <c r="F247" s="1134"/>
      <c r="G247" s="1134"/>
      <c r="H247" s="1316">
        <f>E247</f>
        <v>282</v>
      </c>
      <c r="I247" s="1136">
        <v>2540000</v>
      </c>
      <c r="J247" s="1138"/>
      <c r="K247" s="1137">
        <f>'[4]Szanda segéd'!M48</f>
        <v>1947333.3333333333</v>
      </c>
      <c r="L247" s="1139">
        <f t="shared" si="15"/>
        <v>1947333.3333333333</v>
      </c>
    </row>
    <row r="248" spans="1:12" ht="25.5">
      <c r="A248" s="656" t="s">
        <v>87</v>
      </c>
      <c r="B248" s="1235" t="s">
        <v>1836</v>
      </c>
      <c r="C248" s="1113"/>
      <c r="D248" s="1149">
        <f>'[4]Szanda'!C131</f>
        <v>47.33</v>
      </c>
      <c r="E248" s="1144"/>
      <c r="F248" s="635"/>
      <c r="G248" s="635"/>
      <c r="H248" s="1315"/>
      <c r="I248" s="315">
        <v>2550000</v>
      </c>
      <c r="J248" s="1137">
        <f>'[4]Szanda segéd'!M24</f>
        <v>510000</v>
      </c>
      <c r="K248" s="1138"/>
      <c r="L248" s="1139">
        <f t="shared" si="15"/>
        <v>510000</v>
      </c>
    </row>
    <row r="249" spans="1:12" ht="25.5">
      <c r="A249" s="656" t="s">
        <v>87</v>
      </c>
      <c r="B249" s="1238" t="s">
        <v>1837</v>
      </c>
      <c r="C249" s="1113"/>
      <c r="D249" s="1134">
        <f>'[4]Szanda'!C132</f>
        <v>183</v>
      </c>
      <c r="E249" s="1144"/>
      <c r="F249" s="1134"/>
      <c r="G249" s="1134"/>
      <c r="H249" s="1316"/>
      <c r="I249" s="315">
        <v>2550000</v>
      </c>
      <c r="J249" s="1137">
        <f>'[4]Szanda segéd'!M25</f>
        <v>4080000</v>
      </c>
      <c r="K249" s="1138"/>
      <c r="L249" s="1139">
        <f t="shared" si="15"/>
        <v>4080000</v>
      </c>
    </row>
    <row r="250" spans="1:12" ht="25.5">
      <c r="A250" s="656" t="s">
        <v>87</v>
      </c>
      <c r="B250" s="1238" t="s">
        <v>705</v>
      </c>
      <c r="C250" s="1113"/>
      <c r="D250" s="1134">
        <f>'[4]Szanda'!C133</f>
        <v>78</v>
      </c>
      <c r="E250" s="1144"/>
      <c r="F250" s="1134"/>
      <c r="G250" s="1134"/>
      <c r="H250" s="1316"/>
      <c r="I250" s="315">
        <v>2550000</v>
      </c>
      <c r="J250" s="1137">
        <f>'[4]Szanda segéd'!M26</f>
        <v>2040000</v>
      </c>
      <c r="K250" s="1138"/>
      <c r="L250" s="1139">
        <f t="shared" si="15"/>
        <v>2040000</v>
      </c>
    </row>
    <row r="251" spans="1:12" ht="25.5">
      <c r="A251" s="656" t="s">
        <v>87</v>
      </c>
      <c r="B251" s="1238" t="s">
        <v>706</v>
      </c>
      <c r="C251" s="1113"/>
      <c r="D251" s="1134">
        <f>'[4]Szanda'!C134</f>
        <v>84</v>
      </c>
      <c r="E251" s="1144"/>
      <c r="F251" s="1134"/>
      <c r="G251" s="1134"/>
      <c r="H251" s="1316"/>
      <c r="I251" s="315">
        <v>2550000</v>
      </c>
      <c r="J251" s="1137">
        <f>'[4]Szanda segéd'!M27</f>
        <v>2380000</v>
      </c>
      <c r="K251" s="1138"/>
      <c r="L251" s="1139">
        <f t="shared" si="15"/>
        <v>2380000</v>
      </c>
    </row>
    <row r="252" spans="1:12" ht="25.5">
      <c r="A252" s="656" t="s">
        <v>87</v>
      </c>
      <c r="B252" s="1235" t="s">
        <v>211</v>
      </c>
      <c r="C252" s="1134"/>
      <c r="D252" s="1135"/>
      <c r="E252" s="1134">
        <f>'[4]Szanda'!D137</f>
        <v>45</v>
      </c>
      <c r="F252" s="1134"/>
      <c r="G252" s="1134"/>
      <c r="H252" s="1316"/>
      <c r="I252" s="1136">
        <v>2540000</v>
      </c>
      <c r="J252" s="1138"/>
      <c r="K252" s="1137">
        <f>'[4]Szanda segéd'!M51</f>
        <v>254000</v>
      </c>
      <c r="L252" s="1139">
        <f t="shared" si="15"/>
        <v>254000</v>
      </c>
    </row>
    <row r="253" spans="1:12" ht="25.5">
      <c r="A253" s="656" t="s">
        <v>87</v>
      </c>
      <c r="B253" s="1238" t="s">
        <v>707</v>
      </c>
      <c r="C253" s="1134"/>
      <c r="D253" s="1135"/>
      <c r="E253" s="1134">
        <f>'[4]Szanda'!D138</f>
        <v>264</v>
      </c>
      <c r="F253" s="1134"/>
      <c r="G253" s="1134"/>
      <c r="H253" s="1316"/>
      <c r="I253" s="1136">
        <v>2540000</v>
      </c>
      <c r="J253" s="1138"/>
      <c r="K253" s="1137">
        <f>'[4]Szanda segéd'!M52</f>
        <v>2878666.6666666665</v>
      </c>
      <c r="L253" s="1139">
        <f t="shared" si="15"/>
        <v>2878666.6666666665</v>
      </c>
    </row>
    <row r="254" spans="1:12" ht="25.5">
      <c r="A254" s="656" t="s">
        <v>87</v>
      </c>
      <c r="B254" s="1238" t="s">
        <v>708</v>
      </c>
      <c r="C254" s="1134"/>
      <c r="D254" s="1135"/>
      <c r="E254" s="1134">
        <f>'[4]Szanda'!D139</f>
        <v>78</v>
      </c>
      <c r="F254" s="1134"/>
      <c r="G254" s="1134"/>
      <c r="H254" s="1316"/>
      <c r="I254" s="1136">
        <v>2540000</v>
      </c>
      <c r="J254" s="1138"/>
      <c r="K254" s="1137">
        <f>'[4]Szanda segéd'!M53</f>
        <v>1100666.6666666667</v>
      </c>
      <c r="L254" s="1139">
        <f t="shared" si="15"/>
        <v>1100666.6666666667</v>
      </c>
    </row>
    <row r="255" spans="1:12" ht="36">
      <c r="A255" s="656" t="s">
        <v>87</v>
      </c>
      <c r="B255" s="1239" t="s">
        <v>709</v>
      </c>
      <c r="C255" s="315"/>
      <c r="D255" s="1134">
        <f>'[4]Szanda'!C162</f>
        <v>2</v>
      </c>
      <c r="E255" s="1140"/>
      <c r="F255" s="1141">
        <f>D255*8/12</f>
        <v>1.3333333333333333</v>
      </c>
      <c r="G255" s="1142"/>
      <c r="H255" s="1315">
        <f aca="true" t="shared" si="16" ref="H255:H264">SUM(F255:G255)</f>
        <v>1.3333333333333333</v>
      </c>
      <c r="I255" s="315">
        <v>240000</v>
      </c>
      <c r="J255" s="1137">
        <f>H255*I255</f>
        <v>320000</v>
      </c>
      <c r="K255" s="1143">
        <f>G255*I255</f>
        <v>0</v>
      </c>
      <c r="L255" s="1139">
        <f t="shared" si="15"/>
        <v>320000</v>
      </c>
    </row>
    <row r="256" spans="1:12" ht="36">
      <c r="A256" s="656" t="s">
        <v>87</v>
      </c>
      <c r="B256" s="1235" t="s">
        <v>1478</v>
      </c>
      <c r="C256" s="315"/>
      <c r="D256" s="1134">
        <f>'[4]Szanda'!C174</f>
        <v>2</v>
      </c>
      <c r="E256" s="1140"/>
      <c r="F256" s="1141">
        <f>D256*8/12</f>
        <v>1.3333333333333333</v>
      </c>
      <c r="G256" s="1142"/>
      <c r="H256" s="1315">
        <f t="shared" si="16"/>
        <v>1.3333333333333333</v>
      </c>
      <c r="I256" s="315">
        <v>384000</v>
      </c>
      <c r="J256" s="1137">
        <f>H256*I256</f>
        <v>512000</v>
      </c>
      <c r="K256" s="1143">
        <f>G256*I256</f>
        <v>0</v>
      </c>
      <c r="L256" s="1139">
        <f t="shared" si="15"/>
        <v>512000</v>
      </c>
    </row>
    <row r="257" spans="1:12" ht="36">
      <c r="A257" s="656" t="s">
        <v>87</v>
      </c>
      <c r="B257" s="1235" t="s">
        <v>1768</v>
      </c>
      <c r="C257" s="315"/>
      <c r="D257" s="1134">
        <f>'[4]Szanda'!C187</f>
        <v>17</v>
      </c>
      <c r="E257" s="1135"/>
      <c r="F257" s="1141">
        <f>D257*8/12</f>
        <v>11.333333333333334</v>
      </c>
      <c r="G257" s="1145"/>
      <c r="H257" s="1315">
        <f t="shared" si="16"/>
        <v>11.333333333333334</v>
      </c>
      <c r="I257" s="315">
        <v>192000</v>
      </c>
      <c r="J257" s="1137">
        <f>H257*I257</f>
        <v>2176000</v>
      </c>
      <c r="K257" s="1138"/>
      <c r="L257" s="1139">
        <f t="shared" si="15"/>
        <v>2176000</v>
      </c>
    </row>
    <row r="258" spans="1:12" ht="25.5">
      <c r="A258" s="656" t="s">
        <v>87</v>
      </c>
      <c r="B258" s="1235" t="s">
        <v>1769</v>
      </c>
      <c r="C258" s="315"/>
      <c r="D258" s="1134">
        <f>'[4]Szanda'!C198</f>
        <v>14</v>
      </c>
      <c r="E258" s="1135"/>
      <c r="F258" s="1141">
        <f>D258*8/12</f>
        <v>9.333333333333334</v>
      </c>
      <c r="G258" s="1145"/>
      <c r="H258" s="1315">
        <f t="shared" si="16"/>
        <v>9.333333333333334</v>
      </c>
      <c r="I258" s="315">
        <v>144000</v>
      </c>
      <c r="J258" s="1137">
        <f>H258*I258</f>
        <v>1344000</v>
      </c>
      <c r="K258" s="1138"/>
      <c r="L258" s="1139">
        <f t="shared" si="15"/>
        <v>1344000</v>
      </c>
    </row>
    <row r="259" spans="1:12" ht="36">
      <c r="A259" s="656" t="s">
        <v>87</v>
      </c>
      <c r="B259" s="1235" t="s">
        <v>389</v>
      </c>
      <c r="C259" s="315"/>
      <c r="D259" s="1140"/>
      <c r="E259" s="1134">
        <f>'[4]Szanda'!D166</f>
        <v>2</v>
      </c>
      <c r="F259" s="1142"/>
      <c r="G259" s="1141">
        <f>E259/12*4</f>
        <v>0.6666666666666666</v>
      </c>
      <c r="H259" s="1315">
        <f t="shared" si="16"/>
        <v>0.6666666666666666</v>
      </c>
      <c r="I259" s="315">
        <v>239000</v>
      </c>
      <c r="J259" s="1143">
        <f>F259*I259</f>
        <v>0</v>
      </c>
      <c r="K259" s="1137">
        <f>H259*I259</f>
        <v>159333.3333333333</v>
      </c>
      <c r="L259" s="1139">
        <f t="shared" si="15"/>
        <v>159333.3333333333</v>
      </c>
    </row>
    <row r="260" spans="1:12" ht="36">
      <c r="A260" s="656" t="s">
        <v>87</v>
      </c>
      <c r="B260" s="1235" t="s">
        <v>1770</v>
      </c>
      <c r="C260" s="315"/>
      <c r="D260" s="1140"/>
      <c r="E260" s="1134">
        <f>'[4]Szanda'!D180</f>
        <v>1</v>
      </c>
      <c r="F260" s="1142"/>
      <c r="G260" s="1141">
        <f>E260/12*4</f>
        <v>0.3333333333333333</v>
      </c>
      <c r="H260" s="1315">
        <f t="shared" si="16"/>
        <v>0.3333333333333333</v>
      </c>
      <c r="I260" s="315">
        <v>382400</v>
      </c>
      <c r="J260" s="1143">
        <f>F260*I260</f>
        <v>0</v>
      </c>
      <c r="K260" s="1137">
        <f>H260*I260</f>
        <v>127466.66666666666</v>
      </c>
      <c r="L260" s="1139">
        <f t="shared" si="15"/>
        <v>127466.66666666666</v>
      </c>
    </row>
    <row r="261" spans="1:12" ht="36">
      <c r="A261" s="656" t="s">
        <v>87</v>
      </c>
      <c r="B261" s="1235" t="s">
        <v>1771</v>
      </c>
      <c r="C261" s="1113"/>
      <c r="D261" s="1144"/>
      <c r="E261" s="1134">
        <f>'[4]Szanda'!D192</f>
        <v>15</v>
      </c>
      <c r="F261" s="1140"/>
      <c r="G261" s="1141">
        <f>E261*4/12</f>
        <v>5</v>
      </c>
      <c r="H261" s="1315">
        <f t="shared" si="16"/>
        <v>5</v>
      </c>
      <c r="I261" s="315">
        <v>191200</v>
      </c>
      <c r="J261" s="1146"/>
      <c r="K261" s="1137">
        <f>H261*I261</f>
        <v>956000</v>
      </c>
      <c r="L261" s="1139">
        <f t="shared" si="15"/>
        <v>956000</v>
      </c>
    </row>
    <row r="262" spans="1:12" ht="25.5">
      <c r="A262" s="656" t="s">
        <v>87</v>
      </c>
      <c r="B262" s="1235" t="s">
        <v>1772</v>
      </c>
      <c r="C262" s="1113"/>
      <c r="D262" s="1144"/>
      <c r="E262" s="1134">
        <f>'[4]Szanda'!D203</f>
        <v>14</v>
      </c>
      <c r="F262" s="1140"/>
      <c r="G262" s="1141">
        <f>E262*4/12</f>
        <v>4.666666666666667</v>
      </c>
      <c r="H262" s="1315">
        <f t="shared" si="16"/>
        <v>4.666666666666667</v>
      </c>
      <c r="I262" s="315">
        <v>143400</v>
      </c>
      <c r="J262" s="1146"/>
      <c r="K262" s="1147">
        <f>H262*I262</f>
        <v>669200</v>
      </c>
      <c r="L262" s="1139">
        <f t="shared" si="15"/>
        <v>669200</v>
      </c>
    </row>
    <row r="263" spans="1:12" ht="25.5">
      <c r="A263" s="656" t="s">
        <v>87</v>
      </c>
      <c r="B263" s="1235" t="s">
        <v>710</v>
      </c>
      <c r="C263" s="1113"/>
      <c r="D263" s="1149">
        <f>'[4]Szanda'!C315-0.4</f>
        <v>262</v>
      </c>
      <c r="E263" s="1148"/>
      <c r="F263" s="1134">
        <f>D263/12*8</f>
        <v>174.66666666666666</v>
      </c>
      <c r="G263" s="1148"/>
      <c r="H263" s="1316">
        <f t="shared" si="16"/>
        <v>174.66666666666666</v>
      </c>
      <c r="I263" s="1136">
        <v>20000</v>
      </c>
      <c r="J263" s="1137">
        <f>H263*I263</f>
        <v>3493333.333333333</v>
      </c>
      <c r="K263" s="1143"/>
      <c r="L263" s="1139">
        <f t="shared" si="15"/>
        <v>3493333.333333333</v>
      </c>
    </row>
    <row r="264" spans="1:12" ht="25.5">
      <c r="A264" s="656" t="s">
        <v>87</v>
      </c>
      <c r="B264" s="1235" t="s">
        <v>710</v>
      </c>
      <c r="C264" s="1113"/>
      <c r="D264" s="1148"/>
      <c r="E264" s="1134">
        <f>'[4]Szanda'!D318</f>
        <v>282</v>
      </c>
      <c r="F264" s="1148">
        <f>D264/12*8</f>
        <v>0</v>
      </c>
      <c r="G264" s="1134">
        <f>E264*4/12</f>
        <v>94</v>
      </c>
      <c r="H264" s="1316">
        <f t="shared" si="16"/>
        <v>94</v>
      </c>
      <c r="I264" s="1136">
        <v>19000</v>
      </c>
      <c r="J264" s="1143">
        <f>F264*I264</f>
        <v>0</v>
      </c>
      <c r="K264" s="1137">
        <f>H264*I264</f>
        <v>1786000</v>
      </c>
      <c r="L264" s="1139">
        <f t="shared" si="15"/>
        <v>1786000</v>
      </c>
    </row>
    <row r="265" spans="1:12" ht="25.5">
      <c r="A265" s="656" t="s">
        <v>87</v>
      </c>
      <c r="B265" s="1235" t="s">
        <v>59</v>
      </c>
      <c r="C265" s="1113"/>
      <c r="D265" s="1148"/>
      <c r="E265" s="1140"/>
      <c r="F265" s="1140"/>
      <c r="G265" s="1140"/>
      <c r="H265" s="1316">
        <f>'[4]Szanda'!E359</f>
        <v>241.42</v>
      </c>
      <c r="I265" s="315">
        <v>65000</v>
      </c>
      <c r="J265" s="1137"/>
      <c r="K265" s="1137"/>
      <c r="L265" s="1139">
        <f>H265*I265</f>
        <v>15692300</v>
      </c>
    </row>
    <row r="266" spans="1:12" ht="25.5">
      <c r="A266" s="656" t="s">
        <v>87</v>
      </c>
      <c r="B266" s="1235" t="s">
        <v>539</v>
      </c>
      <c r="C266" s="1113"/>
      <c r="D266" s="1155"/>
      <c r="E266" s="1140"/>
      <c r="F266" s="1155"/>
      <c r="G266" s="1155"/>
      <c r="H266" s="1316">
        <f>'[4]Szanda'!E366</f>
        <v>15</v>
      </c>
      <c r="I266" s="315">
        <v>20000</v>
      </c>
      <c r="J266" s="1137"/>
      <c r="K266" s="1137"/>
      <c r="L266" s="1139">
        <f>H266*I266</f>
        <v>300000</v>
      </c>
    </row>
    <row r="267" spans="1:12" ht="25.5">
      <c r="A267" s="656" t="s">
        <v>87</v>
      </c>
      <c r="B267" s="1238" t="s">
        <v>60</v>
      </c>
      <c r="C267" s="1113"/>
      <c r="D267" s="1144"/>
      <c r="E267" s="1140"/>
      <c r="F267" s="1140"/>
      <c r="G267" s="1140"/>
      <c r="H267" s="1316">
        <f>'[4]Szanda'!D368</f>
        <v>280</v>
      </c>
      <c r="I267" s="315">
        <v>10000</v>
      </c>
      <c r="J267" s="1138"/>
      <c r="K267" s="1137"/>
      <c r="L267" s="1139">
        <f>H267*I267</f>
        <v>2800000</v>
      </c>
    </row>
    <row r="268" spans="1:12" ht="25.5">
      <c r="A268" s="657" t="s">
        <v>87</v>
      </c>
      <c r="B268" s="1242" t="s">
        <v>249</v>
      </c>
      <c r="C268" s="1188"/>
      <c r="D268" s="1189"/>
      <c r="E268" s="1190"/>
      <c r="F268" s="1190"/>
      <c r="G268" s="1190"/>
      <c r="H268" s="1322">
        <f>'[4]Szanda'!D369</f>
        <v>716</v>
      </c>
      <c r="I268" s="1192">
        <v>1000</v>
      </c>
      <c r="J268" s="1193"/>
      <c r="K268" s="1194"/>
      <c r="L268" s="1195">
        <f>H268*I268</f>
        <v>716000</v>
      </c>
    </row>
    <row r="269" spans="1:12" ht="20.25" customHeight="1">
      <c r="A269" s="1357" t="s">
        <v>87</v>
      </c>
      <c r="B269" s="1348"/>
      <c r="C269" s="1348"/>
      <c r="D269" s="1348"/>
      <c r="E269" s="1348"/>
      <c r="F269" s="1348"/>
      <c r="G269" s="1348"/>
      <c r="H269" s="1348"/>
      <c r="I269" s="1159" t="s">
        <v>1612</v>
      </c>
      <c r="J269" s="1162"/>
      <c r="K269" s="1160"/>
      <c r="L269" s="1161">
        <f>SUM(L235:L268)</f>
        <v>185219633.3333333</v>
      </c>
    </row>
    <row r="270" spans="1:12" ht="25.5">
      <c r="A270" s="655" t="s">
        <v>392</v>
      </c>
      <c r="B270" s="1243" t="s">
        <v>1829</v>
      </c>
      <c r="C270" s="1196"/>
      <c r="D270" s="1197">
        <f>'[4]Liget'!C25</f>
        <v>30</v>
      </c>
      <c r="E270" s="1198"/>
      <c r="F270" s="1197"/>
      <c r="G270" s="1197"/>
      <c r="H270" s="1323"/>
      <c r="I270" s="1199">
        <v>2550000</v>
      </c>
      <c r="J270" s="1200">
        <f>'[4]Liget segéd'!M11</f>
        <v>2890000</v>
      </c>
      <c r="K270" s="1201"/>
      <c r="L270" s="1202">
        <f aca="true" t="shared" si="17" ref="L270:L299">SUM(J270:K270)</f>
        <v>2890000</v>
      </c>
    </row>
    <row r="271" spans="1:12" ht="25.5">
      <c r="A271" s="656" t="s">
        <v>392</v>
      </c>
      <c r="B271" s="1238" t="s">
        <v>1830</v>
      </c>
      <c r="C271" s="1110"/>
      <c r="D271" s="1149">
        <f>'[4]Liget'!C26</f>
        <v>14</v>
      </c>
      <c r="E271" s="1135"/>
      <c r="F271" s="1134"/>
      <c r="G271" s="1134"/>
      <c r="H271" s="1316"/>
      <c r="I271" s="1136">
        <v>2550000</v>
      </c>
      <c r="J271" s="1137">
        <f>'[4]Liget segéd'!M12</f>
        <v>1700000</v>
      </c>
      <c r="K271" s="1138"/>
      <c r="L271" s="1139">
        <f t="shared" si="17"/>
        <v>1700000</v>
      </c>
    </row>
    <row r="272" spans="1:12" ht="25.5">
      <c r="A272" s="656" t="s">
        <v>392</v>
      </c>
      <c r="B272" s="1238" t="s">
        <v>1831</v>
      </c>
      <c r="C272" s="1110"/>
      <c r="D272" s="1134">
        <f>'[4]Liget'!C27</f>
        <v>16</v>
      </c>
      <c r="E272" s="1135"/>
      <c r="F272" s="1134"/>
      <c r="G272" s="1134"/>
      <c r="H272" s="1316"/>
      <c r="I272" s="1136">
        <v>2550000</v>
      </c>
      <c r="J272" s="1137">
        <f>'[4]Liget segéd'!M13</f>
        <v>2380000</v>
      </c>
      <c r="K272" s="1138"/>
      <c r="L272" s="1139">
        <f t="shared" si="17"/>
        <v>2380000</v>
      </c>
    </row>
    <row r="273" spans="1:12" ht="25.5">
      <c r="A273" s="656" t="s">
        <v>392</v>
      </c>
      <c r="B273" s="1238" t="s">
        <v>1832</v>
      </c>
      <c r="C273" s="1110"/>
      <c r="D273" s="1134">
        <f>'[4]Liget'!C29</f>
        <v>59</v>
      </c>
      <c r="E273" s="1135"/>
      <c r="F273" s="1134"/>
      <c r="G273" s="1134"/>
      <c r="H273" s="1316"/>
      <c r="I273" s="1136">
        <v>2550000</v>
      </c>
      <c r="J273" s="1137">
        <f>'[4]Liget segéd'!M14</f>
        <v>6800000</v>
      </c>
      <c r="K273" s="1138"/>
      <c r="L273" s="1139">
        <f t="shared" si="17"/>
        <v>6800000</v>
      </c>
    </row>
    <row r="274" spans="1:12" ht="25.5">
      <c r="A274" s="656" t="s">
        <v>392</v>
      </c>
      <c r="B274" s="1238" t="s">
        <v>1833</v>
      </c>
      <c r="C274" s="1110"/>
      <c r="D274" s="1134">
        <f>'[4]Liget'!C30</f>
        <v>47</v>
      </c>
      <c r="E274" s="1135"/>
      <c r="F274" s="1134"/>
      <c r="G274" s="1134"/>
      <c r="H274" s="1316"/>
      <c r="I274" s="1136">
        <v>2550000</v>
      </c>
      <c r="J274" s="1137">
        <f>'[4]Liget segéd'!M15</f>
        <v>6970000</v>
      </c>
      <c r="K274" s="1138"/>
      <c r="L274" s="1139">
        <f t="shared" si="17"/>
        <v>6970000</v>
      </c>
    </row>
    <row r="275" spans="1:12" ht="25.5">
      <c r="A275" s="656" t="s">
        <v>392</v>
      </c>
      <c r="B275" s="1238" t="s">
        <v>1829</v>
      </c>
      <c r="C275" s="1136"/>
      <c r="D275" s="1135"/>
      <c r="E275" s="1134">
        <f>'[4]Liget'!D33</f>
        <v>29</v>
      </c>
      <c r="F275" s="1134"/>
      <c r="G275" s="1134"/>
      <c r="H275" s="1316"/>
      <c r="I275" s="1136">
        <v>2540000</v>
      </c>
      <c r="J275" s="1138"/>
      <c r="K275" s="1137">
        <f>'[4]Liget segéd'!M36</f>
        <v>1439333.3333333333</v>
      </c>
      <c r="L275" s="1139">
        <f t="shared" si="17"/>
        <v>1439333.3333333333</v>
      </c>
    </row>
    <row r="276" spans="1:12" ht="25.5">
      <c r="A276" s="656" t="s">
        <v>392</v>
      </c>
      <c r="B276" s="1238" t="s">
        <v>1830</v>
      </c>
      <c r="C276" s="1136"/>
      <c r="D276" s="1135"/>
      <c r="E276" s="1134">
        <f>'[4]Liget'!D34</f>
        <v>16</v>
      </c>
      <c r="F276" s="1134"/>
      <c r="G276" s="1134"/>
      <c r="H276" s="1316"/>
      <c r="I276" s="1136">
        <v>2540000</v>
      </c>
      <c r="J276" s="1138"/>
      <c r="K276" s="1137">
        <f>'[4]Liget segéd'!M37</f>
        <v>762000</v>
      </c>
      <c r="L276" s="1139">
        <f t="shared" si="17"/>
        <v>762000</v>
      </c>
    </row>
    <row r="277" spans="1:12" ht="25.5">
      <c r="A277" s="656" t="s">
        <v>392</v>
      </c>
      <c r="B277" s="1238" t="s">
        <v>1831</v>
      </c>
      <c r="C277" s="1136"/>
      <c r="D277" s="1135"/>
      <c r="E277" s="1134">
        <f>'[4]Liget'!D35</f>
        <v>14</v>
      </c>
      <c r="F277" s="1134"/>
      <c r="G277" s="1134"/>
      <c r="H277" s="1316"/>
      <c r="I277" s="1136">
        <v>2540000</v>
      </c>
      <c r="J277" s="1138"/>
      <c r="K277" s="1137">
        <f>'[4]Liget segéd'!M38</f>
        <v>1016000</v>
      </c>
      <c r="L277" s="1139">
        <f t="shared" si="17"/>
        <v>1016000</v>
      </c>
    </row>
    <row r="278" spans="1:12" ht="25.5">
      <c r="A278" s="656" t="s">
        <v>392</v>
      </c>
      <c r="B278" s="1238" t="s">
        <v>1832</v>
      </c>
      <c r="C278" s="1136"/>
      <c r="D278" s="1135"/>
      <c r="E278" s="1134">
        <f>'[4]Liget'!D37</f>
        <v>45</v>
      </c>
      <c r="F278" s="1134"/>
      <c r="G278" s="1134"/>
      <c r="H278" s="1316"/>
      <c r="I278" s="1136">
        <v>2540000</v>
      </c>
      <c r="J278" s="1138"/>
      <c r="K278" s="1137">
        <f>'[4]Liget segéd'!M39</f>
        <v>2540000</v>
      </c>
      <c r="L278" s="1139">
        <f t="shared" si="17"/>
        <v>2540000</v>
      </c>
    </row>
    <row r="279" spans="1:12" ht="25.5">
      <c r="A279" s="656" t="s">
        <v>392</v>
      </c>
      <c r="B279" s="1238" t="s">
        <v>1834</v>
      </c>
      <c r="C279" s="1136"/>
      <c r="D279" s="1135"/>
      <c r="E279" s="1134">
        <f>'[4]Liget'!D38</f>
        <v>30</v>
      </c>
      <c r="F279" s="1134"/>
      <c r="G279" s="1134"/>
      <c r="H279" s="1316"/>
      <c r="I279" s="1136">
        <v>2540000</v>
      </c>
      <c r="J279" s="1138"/>
      <c r="K279" s="1137">
        <f>'[4]Liget segéd'!M40</f>
        <v>1947333.3333333333</v>
      </c>
      <c r="L279" s="1139">
        <f t="shared" si="17"/>
        <v>1947333.3333333333</v>
      </c>
    </row>
    <row r="280" spans="1:12" ht="25.5">
      <c r="A280" s="656" t="s">
        <v>392</v>
      </c>
      <c r="B280" s="1238" t="s">
        <v>1835</v>
      </c>
      <c r="C280" s="1136"/>
      <c r="D280" s="1135"/>
      <c r="E280" s="1134">
        <f>'[4]Liget'!D39</f>
        <v>24</v>
      </c>
      <c r="F280" s="1134"/>
      <c r="G280" s="1134"/>
      <c r="H280" s="1316"/>
      <c r="I280" s="1136">
        <v>2540000</v>
      </c>
      <c r="J280" s="1138"/>
      <c r="K280" s="1137">
        <f>'[4]Liget segéd'!M41</f>
        <v>1778000</v>
      </c>
      <c r="L280" s="1139">
        <f t="shared" si="17"/>
        <v>1778000</v>
      </c>
    </row>
    <row r="281" spans="1:12" ht="25.5">
      <c r="A281" s="656" t="s">
        <v>392</v>
      </c>
      <c r="B281" s="1238" t="s">
        <v>393</v>
      </c>
      <c r="C281" s="1136"/>
      <c r="D281" s="1134">
        <f>'[4]Liget'!C43</f>
        <v>36</v>
      </c>
      <c r="E281" s="1179"/>
      <c r="F281" s="1134"/>
      <c r="G281" s="1134"/>
      <c r="H281" s="1316"/>
      <c r="I281" s="1136">
        <v>2550000</v>
      </c>
      <c r="J281" s="1137">
        <f>'[4]Liget segéd'!M16</f>
        <v>5100000</v>
      </c>
      <c r="K281" s="1138"/>
      <c r="L281" s="1139">
        <f t="shared" si="17"/>
        <v>5100000</v>
      </c>
    </row>
    <row r="282" spans="1:12" ht="25.5">
      <c r="A282" s="656" t="s">
        <v>392</v>
      </c>
      <c r="B282" s="1238" t="s">
        <v>393</v>
      </c>
      <c r="C282" s="1136"/>
      <c r="D282" s="1135"/>
      <c r="E282" s="1134">
        <f>'[4]Liget'!D53</f>
        <v>43</v>
      </c>
      <c r="F282" s="1134"/>
      <c r="G282" s="1134"/>
      <c r="H282" s="1316"/>
      <c r="I282" s="1136">
        <v>2540000</v>
      </c>
      <c r="J282" s="1138"/>
      <c r="K282" s="1137">
        <f>'[4]Liget segéd'!M42</f>
        <v>3048000</v>
      </c>
      <c r="L282" s="1139">
        <f t="shared" si="17"/>
        <v>3048000</v>
      </c>
    </row>
    <row r="283" spans="1:12" ht="25.5">
      <c r="A283" s="656" t="s">
        <v>392</v>
      </c>
      <c r="B283" s="1235" t="s">
        <v>394</v>
      </c>
      <c r="C283" s="1136"/>
      <c r="D283" s="1134">
        <f>'[4]Liget'!C68</f>
        <v>9</v>
      </c>
      <c r="E283" s="1135"/>
      <c r="F283" s="1134"/>
      <c r="G283" s="1134"/>
      <c r="H283" s="1316"/>
      <c r="I283" s="1136">
        <v>2550000</v>
      </c>
      <c r="J283" s="1137">
        <f>'[4]Liget segéd'!M19</f>
        <v>1190000</v>
      </c>
      <c r="K283" s="1138"/>
      <c r="L283" s="1139">
        <f t="shared" si="17"/>
        <v>1190000</v>
      </c>
    </row>
    <row r="284" spans="1:12" ht="25.5">
      <c r="A284" s="656" t="s">
        <v>392</v>
      </c>
      <c r="B284" s="1235" t="s">
        <v>543</v>
      </c>
      <c r="C284" s="1113"/>
      <c r="D284" s="1134">
        <f>'[4]Liget'!C130</f>
        <v>11.8</v>
      </c>
      <c r="E284" s="1144"/>
      <c r="F284" s="635"/>
      <c r="G284" s="635"/>
      <c r="H284" s="1315"/>
      <c r="I284" s="315">
        <v>2550000</v>
      </c>
      <c r="J284" s="1137">
        <f>'[4]Liget segéd'!M23</f>
        <v>170000</v>
      </c>
      <c r="K284" s="1138"/>
      <c r="L284" s="1139">
        <f t="shared" si="17"/>
        <v>170000</v>
      </c>
    </row>
    <row r="285" spans="1:12" ht="25.5">
      <c r="A285" s="656" t="s">
        <v>392</v>
      </c>
      <c r="B285" s="1235" t="s">
        <v>1836</v>
      </c>
      <c r="C285" s="1113"/>
      <c r="D285" s="1149">
        <f>'[4]Liget'!C131</f>
        <v>31.22</v>
      </c>
      <c r="E285" s="1144"/>
      <c r="F285" s="635"/>
      <c r="G285" s="635"/>
      <c r="H285" s="1315"/>
      <c r="I285" s="315">
        <v>2550000</v>
      </c>
      <c r="J285" s="1137">
        <f>'[4]Liget segéd'!M24</f>
        <v>340000</v>
      </c>
      <c r="K285" s="1138"/>
      <c r="L285" s="1139">
        <f t="shared" si="17"/>
        <v>340000</v>
      </c>
    </row>
    <row r="286" spans="1:12" ht="25.5">
      <c r="A286" s="656" t="s">
        <v>392</v>
      </c>
      <c r="B286" s="1238" t="s">
        <v>1837</v>
      </c>
      <c r="C286" s="1113"/>
      <c r="D286" s="1134">
        <f>'[4]Liget'!C132</f>
        <v>20</v>
      </c>
      <c r="E286" s="1144"/>
      <c r="F286" s="1134"/>
      <c r="G286" s="1134"/>
      <c r="H286" s="1316"/>
      <c r="I286" s="315">
        <v>2550000</v>
      </c>
      <c r="J286" s="1137">
        <f>'[4]Liget segéd'!M25</f>
        <v>510000</v>
      </c>
      <c r="K286" s="1138"/>
      <c r="L286" s="1139">
        <f t="shared" si="17"/>
        <v>510000</v>
      </c>
    </row>
    <row r="287" spans="1:12" ht="25.5">
      <c r="A287" s="656" t="s">
        <v>392</v>
      </c>
      <c r="B287" s="1238" t="s">
        <v>705</v>
      </c>
      <c r="C287" s="1113"/>
      <c r="D287" s="1134">
        <f>'[4]Liget'!C133</f>
        <v>12</v>
      </c>
      <c r="E287" s="1144"/>
      <c r="F287" s="1134"/>
      <c r="G287" s="1134"/>
      <c r="H287" s="1316"/>
      <c r="I287" s="315">
        <v>2550000</v>
      </c>
      <c r="J287" s="1137">
        <f>'[4]Liget segéd'!M26</f>
        <v>340000</v>
      </c>
      <c r="K287" s="1138"/>
      <c r="L287" s="1139">
        <f t="shared" si="17"/>
        <v>340000</v>
      </c>
    </row>
    <row r="288" spans="1:12" ht="25.5">
      <c r="A288" s="656" t="s">
        <v>392</v>
      </c>
      <c r="B288" s="1238" t="s">
        <v>706</v>
      </c>
      <c r="C288" s="1113"/>
      <c r="D288" s="1134">
        <f>'[4]Liget'!C134</f>
        <v>10</v>
      </c>
      <c r="E288" s="1144"/>
      <c r="F288" s="1134"/>
      <c r="G288" s="1134"/>
      <c r="H288" s="1316"/>
      <c r="I288" s="315">
        <v>2550000</v>
      </c>
      <c r="J288" s="1137">
        <f>'[4]Liget segéd'!M27</f>
        <v>340000</v>
      </c>
      <c r="K288" s="1138"/>
      <c r="L288" s="1139">
        <f t="shared" si="17"/>
        <v>340000</v>
      </c>
    </row>
    <row r="289" spans="1:12" ht="25.5">
      <c r="A289" s="656" t="s">
        <v>392</v>
      </c>
      <c r="B289" s="1238" t="s">
        <v>1459</v>
      </c>
      <c r="C289" s="1134"/>
      <c r="D289" s="1135"/>
      <c r="E289" s="1134">
        <f>'[4]Liget'!D136</f>
        <v>11.9</v>
      </c>
      <c r="F289" s="1134"/>
      <c r="G289" s="1134"/>
      <c r="H289" s="1316"/>
      <c r="I289" s="1136">
        <v>2540000</v>
      </c>
      <c r="J289" s="1138"/>
      <c r="K289" s="1137">
        <f>'[4]Liget segéd'!M50</f>
        <v>84666.66666666667</v>
      </c>
      <c r="L289" s="1139">
        <f t="shared" si="17"/>
        <v>84666.66666666667</v>
      </c>
    </row>
    <row r="290" spans="1:12" ht="25.5">
      <c r="A290" s="656" t="s">
        <v>392</v>
      </c>
      <c r="B290" s="1235" t="s">
        <v>211</v>
      </c>
      <c r="C290" s="1134"/>
      <c r="D290" s="1135"/>
      <c r="E290" s="1134">
        <f>'[4]Liget'!D137</f>
        <v>37.8</v>
      </c>
      <c r="F290" s="1134"/>
      <c r="G290" s="1134"/>
      <c r="H290" s="1316"/>
      <c r="I290" s="1136">
        <v>2540000</v>
      </c>
      <c r="J290" s="1138"/>
      <c r="K290" s="1137">
        <f>'[4]Liget segéd'!M51</f>
        <v>169333.33333333334</v>
      </c>
      <c r="L290" s="1139">
        <f t="shared" si="17"/>
        <v>169333.33333333334</v>
      </c>
    </row>
    <row r="291" spans="1:12" ht="25.5">
      <c r="A291" s="656" t="s">
        <v>392</v>
      </c>
      <c r="B291" s="1238" t="s">
        <v>707</v>
      </c>
      <c r="C291" s="1134"/>
      <c r="D291" s="1135"/>
      <c r="E291" s="1134">
        <f>'[4]Liget'!D138</f>
        <v>30</v>
      </c>
      <c r="F291" s="1134"/>
      <c r="G291" s="1134"/>
      <c r="H291" s="1316"/>
      <c r="I291" s="1136">
        <v>2540000</v>
      </c>
      <c r="J291" s="1138"/>
      <c r="K291" s="1137">
        <f>'[4]Liget segéd'!M52</f>
        <v>338666.6666666667</v>
      </c>
      <c r="L291" s="1139">
        <f t="shared" si="17"/>
        <v>338666.6666666667</v>
      </c>
    </row>
    <row r="292" spans="1:12" ht="25.5">
      <c r="A292" s="656" t="s">
        <v>392</v>
      </c>
      <c r="B292" s="1238" t="s">
        <v>708</v>
      </c>
      <c r="C292" s="1134"/>
      <c r="D292" s="1135"/>
      <c r="E292" s="1134">
        <f>'[4]Liget'!D139</f>
        <v>12</v>
      </c>
      <c r="F292" s="1134"/>
      <c r="G292" s="1134"/>
      <c r="H292" s="1316"/>
      <c r="I292" s="1136">
        <v>2540000</v>
      </c>
      <c r="J292" s="1138"/>
      <c r="K292" s="1137">
        <f>'[4]Liget segéd'!M53</f>
        <v>169333.33333333334</v>
      </c>
      <c r="L292" s="1139">
        <f t="shared" si="17"/>
        <v>169333.33333333334</v>
      </c>
    </row>
    <row r="293" spans="1:12" ht="36">
      <c r="A293" s="656" t="s">
        <v>392</v>
      </c>
      <c r="B293" s="1239" t="s">
        <v>709</v>
      </c>
      <c r="C293" s="315"/>
      <c r="D293" s="1134">
        <f>'[4]Liget'!C162</f>
        <v>12</v>
      </c>
      <c r="E293" s="1140"/>
      <c r="F293" s="1141">
        <f>D293*8/12</f>
        <v>8</v>
      </c>
      <c r="G293" s="1142"/>
      <c r="H293" s="1315">
        <f aca="true" t="shared" si="18" ref="H293:H299">SUM(F293:G293)</f>
        <v>8</v>
      </c>
      <c r="I293" s="315">
        <v>240000</v>
      </c>
      <c r="J293" s="1137">
        <f>H293*I293</f>
        <v>1920000</v>
      </c>
      <c r="K293" s="1143">
        <f>G293*I293</f>
        <v>0</v>
      </c>
      <c r="L293" s="1139">
        <f t="shared" si="17"/>
        <v>1920000</v>
      </c>
    </row>
    <row r="294" spans="1:12" ht="36">
      <c r="A294" s="656" t="s">
        <v>392</v>
      </c>
      <c r="B294" s="1235" t="s">
        <v>1478</v>
      </c>
      <c r="C294" s="315"/>
      <c r="D294" s="1134">
        <f>'[4]Liget'!C174</f>
        <v>61</v>
      </c>
      <c r="E294" s="1140"/>
      <c r="F294" s="1141">
        <f>D294*8/12</f>
        <v>40.666666666666664</v>
      </c>
      <c r="G294" s="1142"/>
      <c r="H294" s="1315">
        <f t="shared" si="18"/>
        <v>40.666666666666664</v>
      </c>
      <c r="I294" s="315">
        <v>384000</v>
      </c>
      <c r="J294" s="1137">
        <f>H294*I294</f>
        <v>15616000</v>
      </c>
      <c r="K294" s="1143">
        <f>G294*I294</f>
        <v>0</v>
      </c>
      <c r="L294" s="1139">
        <f t="shared" si="17"/>
        <v>15616000</v>
      </c>
    </row>
    <row r="295" spans="1:12" ht="36">
      <c r="A295" s="656" t="s">
        <v>392</v>
      </c>
      <c r="B295" s="1235" t="s">
        <v>1768</v>
      </c>
      <c r="C295" s="315"/>
      <c r="D295" s="1134">
        <f>'[4]Liget'!C187</f>
        <v>138</v>
      </c>
      <c r="E295" s="1135"/>
      <c r="F295" s="1141">
        <f>D295*8/12</f>
        <v>92</v>
      </c>
      <c r="G295" s="1145"/>
      <c r="H295" s="1315">
        <f t="shared" si="18"/>
        <v>92</v>
      </c>
      <c r="I295" s="315">
        <v>192000</v>
      </c>
      <c r="J295" s="1137">
        <f>H295*I295</f>
        <v>17664000</v>
      </c>
      <c r="K295" s="1138"/>
      <c r="L295" s="1139">
        <f t="shared" si="17"/>
        <v>17664000</v>
      </c>
    </row>
    <row r="296" spans="1:12" ht="36">
      <c r="A296" s="656" t="s">
        <v>392</v>
      </c>
      <c r="B296" s="1235" t="s">
        <v>389</v>
      </c>
      <c r="C296" s="315"/>
      <c r="D296" s="1140"/>
      <c r="E296" s="1134">
        <f>'[4]Liget'!D166</f>
        <v>12</v>
      </c>
      <c r="F296" s="1142"/>
      <c r="G296" s="1141">
        <f>E296/12*4</f>
        <v>4</v>
      </c>
      <c r="H296" s="1315">
        <f t="shared" si="18"/>
        <v>4</v>
      </c>
      <c r="I296" s="315">
        <v>239000</v>
      </c>
      <c r="J296" s="1143">
        <f>F296*I296</f>
        <v>0</v>
      </c>
      <c r="K296" s="1137">
        <f>H296*I296</f>
        <v>956000</v>
      </c>
      <c r="L296" s="1139">
        <f t="shared" si="17"/>
        <v>956000</v>
      </c>
    </row>
    <row r="297" spans="1:12" ht="36">
      <c r="A297" s="656" t="s">
        <v>392</v>
      </c>
      <c r="B297" s="1235" t="s">
        <v>1770</v>
      </c>
      <c r="C297" s="315"/>
      <c r="D297" s="1140"/>
      <c r="E297" s="1134">
        <f>'[4]Liget'!D180</f>
        <v>55</v>
      </c>
      <c r="F297" s="1142"/>
      <c r="G297" s="1141">
        <f>E297/12*4</f>
        <v>18.333333333333332</v>
      </c>
      <c r="H297" s="1315">
        <f t="shared" si="18"/>
        <v>18.333333333333332</v>
      </c>
      <c r="I297" s="315">
        <v>382400</v>
      </c>
      <c r="J297" s="1143">
        <f>F297*I297</f>
        <v>0</v>
      </c>
      <c r="K297" s="1137">
        <f>H297*I297</f>
        <v>7010666.666666666</v>
      </c>
      <c r="L297" s="1139">
        <f t="shared" si="17"/>
        <v>7010666.666666666</v>
      </c>
    </row>
    <row r="298" spans="1:12" ht="36">
      <c r="A298" s="656" t="s">
        <v>392</v>
      </c>
      <c r="B298" s="1235" t="s">
        <v>1771</v>
      </c>
      <c r="C298" s="1113"/>
      <c r="D298" s="1144"/>
      <c r="E298" s="1134">
        <f>'[4]Liget'!D192</f>
        <v>134</v>
      </c>
      <c r="F298" s="1140"/>
      <c r="G298" s="1141">
        <f>E298*4/12</f>
        <v>44.666666666666664</v>
      </c>
      <c r="H298" s="1315">
        <f t="shared" si="18"/>
        <v>44.666666666666664</v>
      </c>
      <c r="I298" s="315">
        <v>191200</v>
      </c>
      <c r="J298" s="1146"/>
      <c r="K298" s="1137">
        <f>H298*I298</f>
        <v>8540266.666666666</v>
      </c>
      <c r="L298" s="1139">
        <f t="shared" si="17"/>
        <v>8540266.666666666</v>
      </c>
    </row>
    <row r="299" spans="1:12" ht="25.5">
      <c r="A299" s="656" t="s">
        <v>392</v>
      </c>
      <c r="B299" s="1234" t="s">
        <v>395</v>
      </c>
      <c r="C299" s="315"/>
      <c r="D299" s="635">
        <f>'[4]Liget'!C322</f>
        <v>16</v>
      </c>
      <c r="E299" s="635">
        <f>'[4]Liget'!D327</f>
        <v>8</v>
      </c>
      <c r="F299" s="635">
        <f>D299/12*8</f>
        <v>10.666666666666666</v>
      </c>
      <c r="G299" s="635">
        <f>E299/12*4</f>
        <v>2.6666666666666665</v>
      </c>
      <c r="H299" s="1315">
        <f t="shared" si="18"/>
        <v>13.333333333333332</v>
      </c>
      <c r="I299" s="315">
        <v>18000</v>
      </c>
      <c r="J299" s="1147">
        <f>I299*F299</f>
        <v>192000</v>
      </c>
      <c r="K299" s="1147">
        <f>G299*I299</f>
        <v>48000</v>
      </c>
      <c r="L299" s="1180">
        <f t="shared" si="17"/>
        <v>240000</v>
      </c>
    </row>
    <row r="300" spans="1:12" ht="25.5">
      <c r="A300" s="656" t="s">
        <v>392</v>
      </c>
      <c r="B300" s="1235" t="s">
        <v>59</v>
      </c>
      <c r="C300" s="1113"/>
      <c r="D300" s="1148"/>
      <c r="E300" s="1140">
        <f>SUM('[5]Liget út'!D262)</f>
        <v>0</v>
      </c>
      <c r="F300" s="1140"/>
      <c r="G300" s="1140"/>
      <c r="H300" s="1316">
        <f>'[4]Liget'!E359</f>
        <v>133.39</v>
      </c>
      <c r="I300" s="315">
        <v>65000</v>
      </c>
      <c r="J300" s="1137"/>
      <c r="K300" s="1137"/>
      <c r="L300" s="1139">
        <f>H300*I300</f>
        <v>8670350</v>
      </c>
    </row>
    <row r="301" spans="1:12" ht="25.5">
      <c r="A301" s="656" t="s">
        <v>392</v>
      </c>
      <c r="B301" s="1235" t="s">
        <v>539</v>
      </c>
      <c r="C301" s="1113"/>
      <c r="D301" s="1155"/>
      <c r="E301" s="1140"/>
      <c r="F301" s="1155"/>
      <c r="G301" s="1155"/>
      <c r="H301" s="1316">
        <f>'[4]Liget'!E366</f>
        <v>9.01</v>
      </c>
      <c r="I301" s="315">
        <v>20000</v>
      </c>
      <c r="J301" s="1137"/>
      <c r="K301" s="1137"/>
      <c r="L301" s="1139">
        <f>H301*I301</f>
        <v>180200</v>
      </c>
    </row>
    <row r="302" spans="1:12" ht="25.5">
      <c r="A302" s="656" t="s">
        <v>392</v>
      </c>
      <c r="B302" s="1238" t="s">
        <v>60</v>
      </c>
      <c r="C302" s="1113"/>
      <c r="D302" s="1144"/>
      <c r="E302" s="1140"/>
      <c r="F302" s="1140"/>
      <c r="G302" s="1140"/>
      <c r="H302" s="1316">
        <f>'[4]Liget'!D368</f>
        <v>201</v>
      </c>
      <c r="I302" s="315">
        <v>10000</v>
      </c>
      <c r="J302" s="1138"/>
      <c r="K302" s="1137"/>
      <c r="L302" s="1139">
        <f>H302*I302</f>
        <v>2010000</v>
      </c>
    </row>
    <row r="303" spans="1:12" ht="25.5">
      <c r="A303" s="657" t="s">
        <v>392</v>
      </c>
      <c r="B303" s="1242" t="s">
        <v>249</v>
      </c>
      <c r="C303" s="1188"/>
      <c r="D303" s="1189"/>
      <c r="E303" s="1190"/>
      <c r="F303" s="1190"/>
      <c r="G303" s="1190"/>
      <c r="H303" s="1322">
        <f>'[4]Liget'!D369</f>
        <v>201</v>
      </c>
      <c r="I303" s="1192">
        <v>1000</v>
      </c>
      <c r="J303" s="1193"/>
      <c r="K303" s="1194"/>
      <c r="L303" s="1195">
        <f>H303*I303</f>
        <v>201000</v>
      </c>
    </row>
    <row r="304" spans="1:12" ht="24.75" customHeight="1">
      <c r="A304" s="1357" t="s">
        <v>392</v>
      </c>
      <c r="B304" s="1348"/>
      <c r="C304" s="1348"/>
      <c r="D304" s="1348"/>
      <c r="E304" s="1348"/>
      <c r="F304" s="1348"/>
      <c r="G304" s="1348"/>
      <c r="H304" s="1348"/>
      <c r="I304" s="1159" t="s">
        <v>1612</v>
      </c>
      <c r="J304" s="1162"/>
      <c r="K304" s="1160"/>
      <c r="L304" s="1161">
        <f>SUM(L270:L303)</f>
        <v>105031150</v>
      </c>
    </row>
    <row r="305" spans="1:12" ht="25.5">
      <c r="A305" s="655" t="s">
        <v>88</v>
      </c>
      <c r="B305" s="1243" t="s">
        <v>1829</v>
      </c>
      <c r="C305" s="1196"/>
      <c r="D305" s="1197">
        <f>'[4]Kőrösi'!C25</f>
        <v>218</v>
      </c>
      <c r="E305" s="1198"/>
      <c r="F305" s="1197"/>
      <c r="G305" s="1197"/>
      <c r="H305" s="1323"/>
      <c r="I305" s="1199">
        <v>2550000</v>
      </c>
      <c r="J305" s="1200">
        <f>'[4]Kőrösi segéd'!M11</f>
        <v>21250000</v>
      </c>
      <c r="K305" s="1201"/>
      <c r="L305" s="1202">
        <f aca="true" t="shared" si="19" ref="L305:L334">SUM(J305:K305)</f>
        <v>21250000</v>
      </c>
    </row>
    <row r="306" spans="1:12" ht="25.5">
      <c r="A306" s="656" t="s">
        <v>88</v>
      </c>
      <c r="B306" s="1238" t="s">
        <v>1830</v>
      </c>
      <c r="C306" s="1110"/>
      <c r="D306" s="1149">
        <f>'[4]Kőrösi'!C26</f>
        <v>95</v>
      </c>
      <c r="E306" s="1135"/>
      <c r="F306" s="1134"/>
      <c r="G306" s="1134"/>
      <c r="H306" s="1316"/>
      <c r="I306" s="1136">
        <v>2550000</v>
      </c>
      <c r="J306" s="1137">
        <f>'[4]Kőrösi segéd'!M12</f>
        <v>11560000</v>
      </c>
      <c r="K306" s="1138"/>
      <c r="L306" s="1139">
        <f t="shared" si="19"/>
        <v>11560000</v>
      </c>
    </row>
    <row r="307" spans="1:12" ht="25.5">
      <c r="A307" s="656" t="s">
        <v>88</v>
      </c>
      <c r="B307" s="1238" t="s">
        <v>1831</v>
      </c>
      <c r="C307" s="1110"/>
      <c r="D307" s="1134">
        <f>'[4]Kőrösi'!C27</f>
        <v>122</v>
      </c>
      <c r="E307" s="1135"/>
      <c r="F307" s="1134"/>
      <c r="G307" s="1134"/>
      <c r="H307" s="1316"/>
      <c r="I307" s="1136">
        <v>2550000</v>
      </c>
      <c r="J307" s="1137">
        <f>'[4]Kőrösi segéd'!M13</f>
        <v>18020000</v>
      </c>
      <c r="K307" s="1138"/>
      <c r="L307" s="1139">
        <f t="shared" si="19"/>
        <v>18020000</v>
      </c>
    </row>
    <row r="308" spans="1:12" ht="25.5">
      <c r="A308" s="656" t="s">
        <v>88</v>
      </c>
      <c r="B308" s="1238" t="s">
        <v>1832</v>
      </c>
      <c r="C308" s="1110"/>
      <c r="D308" s="1134">
        <f>'[4]Kőrösi'!C29</f>
        <v>221</v>
      </c>
      <c r="E308" s="1135"/>
      <c r="F308" s="1134"/>
      <c r="G308" s="1134"/>
      <c r="H308" s="1316"/>
      <c r="I308" s="1136">
        <v>2550000</v>
      </c>
      <c r="J308" s="1137">
        <f>'[4]Kőrösi segéd'!M14</f>
        <v>25330000</v>
      </c>
      <c r="K308" s="1138"/>
      <c r="L308" s="1139">
        <f t="shared" si="19"/>
        <v>25330000</v>
      </c>
    </row>
    <row r="309" spans="1:12" ht="25.5">
      <c r="A309" s="656" t="s">
        <v>88</v>
      </c>
      <c r="B309" s="1238" t="s">
        <v>1833</v>
      </c>
      <c r="C309" s="1110"/>
      <c r="D309" s="1134">
        <f>'[4]Kőrösi'!C30</f>
        <v>269</v>
      </c>
      <c r="E309" s="1135"/>
      <c r="F309" s="1134"/>
      <c r="G309" s="1134"/>
      <c r="H309" s="1316"/>
      <c r="I309" s="1136">
        <v>2550000</v>
      </c>
      <c r="J309" s="1137">
        <f>'[4]Kőrösi segéd'!M15</f>
        <v>40290000</v>
      </c>
      <c r="K309" s="1138">
        <f>SUM('[6]Kőrősi segéd'!Q62:Q64)</f>
        <v>0</v>
      </c>
      <c r="L309" s="1139">
        <v>40290000</v>
      </c>
    </row>
    <row r="310" spans="1:12" ht="25.5">
      <c r="A310" s="656" t="s">
        <v>88</v>
      </c>
      <c r="B310" s="1238" t="s">
        <v>1829</v>
      </c>
      <c r="C310" s="1136"/>
      <c r="D310" s="1135"/>
      <c r="E310" s="1134">
        <f>'[4]Kőrösi'!D33</f>
        <v>202</v>
      </c>
      <c r="F310" s="1134"/>
      <c r="G310" s="1134"/>
      <c r="H310" s="1316"/>
      <c r="I310" s="1136">
        <v>2540000</v>
      </c>
      <c r="J310" s="1138"/>
      <c r="K310" s="1137">
        <f>'[4]Kőrösi segéd'!M36</f>
        <v>9736666.666666666</v>
      </c>
      <c r="L310" s="1139">
        <f t="shared" si="19"/>
        <v>9736666.666666666</v>
      </c>
    </row>
    <row r="311" spans="1:12" ht="25.5">
      <c r="A311" s="656" t="s">
        <v>88</v>
      </c>
      <c r="B311" s="1238" t="s">
        <v>1830</v>
      </c>
      <c r="C311" s="1136"/>
      <c r="D311" s="1135"/>
      <c r="E311" s="1134">
        <f>'[4]Kőrösi'!D34</f>
        <v>96</v>
      </c>
      <c r="F311" s="1134"/>
      <c r="G311" s="1134"/>
      <c r="H311" s="1316"/>
      <c r="I311" s="1136">
        <v>2540000</v>
      </c>
      <c r="J311" s="1138"/>
      <c r="K311" s="1137">
        <f>'[4]Kőrösi segéd'!M37</f>
        <v>4741333.333333333</v>
      </c>
      <c r="L311" s="1139">
        <f t="shared" si="19"/>
        <v>4741333.333333333</v>
      </c>
    </row>
    <row r="312" spans="1:12" ht="25.5">
      <c r="A312" s="656" t="s">
        <v>88</v>
      </c>
      <c r="B312" s="1238" t="s">
        <v>1831</v>
      </c>
      <c r="C312" s="1136"/>
      <c r="D312" s="1135"/>
      <c r="E312" s="1134">
        <f>'[4]Kőrösi'!D35</f>
        <v>95</v>
      </c>
      <c r="F312" s="1134"/>
      <c r="G312" s="1134"/>
      <c r="H312" s="1316"/>
      <c r="I312" s="1136">
        <v>2540000</v>
      </c>
      <c r="J312" s="1138"/>
      <c r="K312" s="1137">
        <f>'[4]Kőrösi segéd'!M38</f>
        <v>7027333.333333333</v>
      </c>
      <c r="L312" s="1139">
        <f t="shared" si="19"/>
        <v>7027333.333333333</v>
      </c>
    </row>
    <row r="313" spans="1:12" ht="25.5">
      <c r="A313" s="656" t="s">
        <v>88</v>
      </c>
      <c r="B313" s="1238" t="s">
        <v>1832</v>
      </c>
      <c r="C313" s="1136"/>
      <c r="D313" s="1135"/>
      <c r="E313" s="1134">
        <f>'[4]Kőrösi'!D37</f>
        <v>229</v>
      </c>
      <c r="F313" s="1134"/>
      <c r="G313" s="1134"/>
      <c r="H313" s="1316"/>
      <c r="I313" s="1136">
        <v>2540000</v>
      </c>
      <c r="J313" s="1138"/>
      <c r="K313" s="1137">
        <f>'[4]Kőrösi segéd'!M39</f>
        <v>13038666.666666666</v>
      </c>
      <c r="L313" s="1139">
        <f t="shared" si="19"/>
        <v>13038666.666666666</v>
      </c>
    </row>
    <row r="314" spans="1:12" ht="25.5">
      <c r="A314" s="656" t="s">
        <v>88</v>
      </c>
      <c r="B314" s="1238" t="s">
        <v>1834</v>
      </c>
      <c r="C314" s="1136"/>
      <c r="D314" s="1135"/>
      <c r="E314" s="1134">
        <f>'[4]Kőrösi'!D38</f>
        <v>114</v>
      </c>
      <c r="F314" s="1134"/>
      <c r="G314" s="1134"/>
      <c r="H314" s="1316"/>
      <c r="I314" s="1136">
        <v>2540000</v>
      </c>
      <c r="J314" s="1138"/>
      <c r="K314" s="1137">
        <f>'[4]Kőrösi segéd'!M40</f>
        <v>7366000</v>
      </c>
      <c r="L314" s="1139">
        <f t="shared" si="19"/>
        <v>7366000</v>
      </c>
    </row>
    <row r="315" spans="1:12" ht="25.5">
      <c r="A315" s="656" t="s">
        <v>88</v>
      </c>
      <c r="B315" s="1238" t="s">
        <v>1835</v>
      </c>
      <c r="C315" s="1136"/>
      <c r="D315" s="1135"/>
      <c r="E315" s="1134">
        <f>'[4]Kőrösi'!D39</f>
        <v>130</v>
      </c>
      <c r="F315" s="1134"/>
      <c r="G315" s="1134"/>
      <c r="H315" s="1316"/>
      <c r="I315" s="1136">
        <v>2540000</v>
      </c>
      <c r="J315" s="1138"/>
      <c r="K315" s="1137">
        <f>'[4]Kőrösi segéd'!M41</f>
        <v>9652000</v>
      </c>
      <c r="L315" s="1139">
        <f t="shared" si="19"/>
        <v>9652000</v>
      </c>
    </row>
    <row r="316" spans="1:12" ht="25.5">
      <c r="A316" s="656" t="s">
        <v>88</v>
      </c>
      <c r="B316" s="1239" t="s">
        <v>209</v>
      </c>
      <c r="C316" s="315"/>
      <c r="D316" s="635">
        <f>'[4]Kőrösi'!C85</f>
        <v>220</v>
      </c>
      <c r="E316" s="1144"/>
      <c r="F316" s="1141"/>
      <c r="G316" s="635"/>
      <c r="H316" s="1316"/>
      <c r="I316" s="1136">
        <v>2550000</v>
      </c>
      <c r="J316" s="1137">
        <f>'[4]Kőrösi segéd'!M21-170000</f>
        <v>2890000</v>
      </c>
      <c r="K316" s="1138"/>
      <c r="L316" s="1139">
        <f t="shared" si="19"/>
        <v>2890000</v>
      </c>
    </row>
    <row r="317" spans="1:12" ht="25.5">
      <c r="A317" s="656" t="s">
        <v>88</v>
      </c>
      <c r="B317" s="1234" t="s">
        <v>210</v>
      </c>
      <c r="C317" s="1134"/>
      <c r="D317" s="1135"/>
      <c r="E317" s="635">
        <f>'[4]Kőrösi'!D94</f>
        <v>231</v>
      </c>
      <c r="F317" s="1134"/>
      <c r="G317" s="1134"/>
      <c r="H317" s="1316"/>
      <c r="I317" s="1136">
        <v>2540000</v>
      </c>
      <c r="J317" s="1138"/>
      <c r="K317" s="1137">
        <f>'[4]Kőrösi segéd'!M48</f>
        <v>1524000</v>
      </c>
      <c r="L317" s="1139">
        <f t="shared" si="19"/>
        <v>1524000</v>
      </c>
    </row>
    <row r="318" spans="1:12" ht="25.5">
      <c r="A318" s="656" t="s">
        <v>88</v>
      </c>
      <c r="B318" s="1235" t="s">
        <v>543</v>
      </c>
      <c r="C318" s="1113"/>
      <c r="D318" s="1134">
        <f>'[4]Kőrösi'!C130</f>
        <v>300</v>
      </c>
      <c r="E318" s="1144"/>
      <c r="F318" s="635"/>
      <c r="G318" s="635"/>
      <c r="H318" s="1315"/>
      <c r="I318" s="315">
        <v>2550000</v>
      </c>
      <c r="J318" s="1137">
        <f>'[4]Kőrösi segéd'!M23</f>
        <v>4930000</v>
      </c>
      <c r="K318" s="1138"/>
      <c r="L318" s="1139">
        <f t="shared" si="19"/>
        <v>4930000</v>
      </c>
    </row>
    <row r="319" spans="1:12" ht="25.5">
      <c r="A319" s="656" t="s">
        <v>88</v>
      </c>
      <c r="B319" s="1235" t="s">
        <v>1836</v>
      </c>
      <c r="C319" s="1113"/>
      <c r="D319" s="1149">
        <f>'[4]Kőrösi'!C131</f>
        <v>120</v>
      </c>
      <c r="E319" s="1144"/>
      <c r="F319" s="635"/>
      <c r="G319" s="635"/>
      <c r="H319" s="1315"/>
      <c r="I319" s="315">
        <v>2550000</v>
      </c>
      <c r="J319" s="1137">
        <f>'[4]Kőrösi segéd'!M24</f>
        <v>1360000</v>
      </c>
      <c r="K319" s="1138"/>
      <c r="L319" s="1139">
        <f t="shared" si="19"/>
        <v>1360000</v>
      </c>
    </row>
    <row r="320" spans="1:12" ht="25.5">
      <c r="A320" s="656" t="s">
        <v>88</v>
      </c>
      <c r="B320" s="1238" t="s">
        <v>1837</v>
      </c>
      <c r="C320" s="1113"/>
      <c r="D320" s="1134">
        <f>'[4]Kőrösi'!C132</f>
        <v>49</v>
      </c>
      <c r="E320" s="1144"/>
      <c r="F320" s="1134"/>
      <c r="G320" s="1134"/>
      <c r="H320" s="1316"/>
      <c r="I320" s="315">
        <v>2550000</v>
      </c>
      <c r="J320" s="1137">
        <f>'[4]Kőrösi segéd'!M25</f>
        <v>1020000</v>
      </c>
      <c r="K320" s="1138"/>
      <c r="L320" s="1139">
        <f t="shared" si="19"/>
        <v>1020000</v>
      </c>
    </row>
    <row r="321" spans="1:12" ht="25.5">
      <c r="A321" s="656" t="s">
        <v>88</v>
      </c>
      <c r="B321" s="1238" t="s">
        <v>705</v>
      </c>
      <c r="C321" s="1113"/>
      <c r="D321" s="1134">
        <f>'[4]Kőrösi'!C133</f>
        <v>22</v>
      </c>
      <c r="E321" s="1144"/>
      <c r="F321" s="1134"/>
      <c r="G321" s="1134"/>
      <c r="H321" s="1316"/>
      <c r="I321" s="315">
        <v>2550000</v>
      </c>
      <c r="J321" s="1137">
        <f>'[4]Kőrösi segéd'!M26+170000</f>
        <v>680000</v>
      </c>
      <c r="K321" s="1138"/>
      <c r="L321" s="1139">
        <f t="shared" si="19"/>
        <v>680000</v>
      </c>
    </row>
    <row r="322" spans="1:12" ht="25.5">
      <c r="A322" s="656" t="s">
        <v>88</v>
      </c>
      <c r="B322" s="1238" t="s">
        <v>706</v>
      </c>
      <c r="C322" s="1113"/>
      <c r="D322" s="1134">
        <f>'[4]Kőrösi'!C134</f>
        <v>39</v>
      </c>
      <c r="E322" s="1144"/>
      <c r="F322" s="1134"/>
      <c r="G322" s="1134"/>
      <c r="H322" s="1316"/>
      <c r="I322" s="315">
        <v>2550000</v>
      </c>
      <c r="J322" s="1137">
        <f>'[4]Kőrösi segéd'!M27-170000</f>
        <v>1020000</v>
      </c>
      <c r="K322" s="1138"/>
      <c r="L322" s="1139">
        <f t="shared" si="19"/>
        <v>1020000</v>
      </c>
    </row>
    <row r="323" spans="1:12" ht="25.5">
      <c r="A323" s="656" t="s">
        <v>88</v>
      </c>
      <c r="B323" s="1238" t="s">
        <v>1459</v>
      </c>
      <c r="C323" s="1134"/>
      <c r="D323" s="1135"/>
      <c r="E323" s="1134">
        <f>'[4]Kőrösi'!D136</f>
        <v>300</v>
      </c>
      <c r="F323" s="1134"/>
      <c r="G323" s="1134"/>
      <c r="H323" s="1316"/>
      <c r="I323" s="1136">
        <v>2540000</v>
      </c>
      <c r="J323" s="1138"/>
      <c r="K323" s="1137">
        <f>'[4]Kőrösi segéd'!M50</f>
        <v>2455333.3333333335</v>
      </c>
      <c r="L323" s="1139">
        <f t="shared" si="19"/>
        <v>2455333.3333333335</v>
      </c>
    </row>
    <row r="324" spans="1:12" ht="25.5">
      <c r="A324" s="656" t="s">
        <v>88</v>
      </c>
      <c r="B324" s="1235" t="s">
        <v>211</v>
      </c>
      <c r="C324" s="1134"/>
      <c r="D324" s="1135"/>
      <c r="E324" s="1134">
        <f>'[4]Kőrösi'!D137</f>
        <v>115</v>
      </c>
      <c r="F324" s="1134"/>
      <c r="G324" s="1134"/>
      <c r="H324" s="1316"/>
      <c r="I324" s="1136">
        <v>2540000</v>
      </c>
      <c r="J324" s="1138"/>
      <c r="K324" s="1137">
        <f>'[4]Kőrösi segéd'!M51</f>
        <v>592666.6666666666</v>
      </c>
      <c r="L324" s="1139">
        <f t="shared" si="19"/>
        <v>592666.6666666666</v>
      </c>
    </row>
    <row r="325" spans="1:12" ht="25.5">
      <c r="A325" s="656" t="s">
        <v>88</v>
      </c>
      <c r="B325" s="1238" t="s">
        <v>707</v>
      </c>
      <c r="C325" s="1134"/>
      <c r="D325" s="1135"/>
      <c r="E325" s="1134">
        <f>'[4]Kőrösi'!D138</f>
        <v>49</v>
      </c>
      <c r="F325" s="1134"/>
      <c r="G325" s="1134"/>
      <c r="H325" s="1316"/>
      <c r="I325" s="1136">
        <v>2540000</v>
      </c>
      <c r="J325" s="1138"/>
      <c r="K325" s="1137">
        <f>'[4]Kőrösi segéd'!M52</f>
        <v>508000</v>
      </c>
      <c r="L325" s="1139">
        <f t="shared" si="19"/>
        <v>508000</v>
      </c>
    </row>
    <row r="326" spans="1:12" ht="25.5">
      <c r="A326" s="656" t="s">
        <v>88</v>
      </c>
      <c r="B326" s="1238" t="s">
        <v>708</v>
      </c>
      <c r="C326" s="1134"/>
      <c r="D326" s="1135"/>
      <c r="E326" s="1134">
        <f>'[4]Kőrösi'!D139</f>
        <v>22</v>
      </c>
      <c r="F326" s="1134"/>
      <c r="G326" s="1134"/>
      <c r="H326" s="1316"/>
      <c r="I326" s="1136">
        <v>2540000</v>
      </c>
      <c r="J326" s="1138"/>
      <c r="K326" s="1137">
        <f>'[4]Kőrösi segéd'!M53</f>
        <v>338666.6666666667</v>
      </c>
      <c r="L326" s="1139">
        <f t="shared" si="19"/>
        <v>338666.6666666667</v>
      </c>
    </row>
    <row r="327" spans="1:12" ht="36">
      <c r="A327" s="656" t="s">
        <v>88</v>
      </c>
      <c r="B327" s="1239" t="s">
        <v>709</v>
      </c>
      <c r="C327" s="315"/>
      <c r="D327" s="1134">
        <f>'[4]Kőrösi'!C162</f>
        <v>2</v>
      </c>
      <c r="E327" s="1140"/>
      <c r="F327" s="1141">
        <f>D327*8/12</f>
        <v>1.3333333333333333</v>
      </c>
      <c r="G327" s="1142"/>
      <c r="H327" s="1315">
        <f aca="true" t="shared" si="20" ref="H327:H334">SUM(F327:G327)</f>
        <v>1.3333333333333333</v>
      </c>
      <c r="I327" s="315">
        <v>240000</v>
      </c>
      <c r="J327" s="1137">
        <f>H327*I327</f>
        <v>320000</v>
      </c>
      <c r="K327" s="1143">
        <f>G327*I327</f>
        <v>0</v>
      </c>
      <c r="L327" s="1139">
        <f t="shared" si="19"/>
        <v>320000</v>
      </c>
    </row>
    <row r="328" spans="1:12" ht="36">
      <c r="A328" s="656" t="s">
        <v>88</v>
      </c>
      <c r="B328" s="1235" t="s">
        <v>1768</v>
      </c>
      <c r="C328" s="315"/>
      <c r="D328" s="1134">
        <f>'[4]Kőrösi'!C187</f>
        <v>39</v>
      </c>
      <c r="E328" s="1135"/>
      <c r="F328" s="1141">
        <f>D328*8/12</f>
        <v>26</v>
      </c>
      <c r="G328" s="1145"/>
      <c r="H328" s="1315">
        <f t="shared" si="20"/>
        <v>26</v>
      </c>
      <c r="I328" s="315">
        <v>192000</v>
      </c>
      <c r="J328" s="1137">
        <f>H328*I328</f>
        <v>4992000</v>
      </c>
      <c r="K328" s="1138"/>
      <c r="L328" s="1139">
        <f t="shared" si="19"/>
        <v>4992000</v>
      </c>
    </row>
    <row r="329" spans="1:12" ht="25.5">
      <c r="A329" s="656" t="s">
        <v>88</v>
      </c>
      <c r="B329" s="1235" t="s">
        <v>1769</v>
      </c>
      <c r="C329" s="315"/>
      <c r="D329" s="1134">
        <f>'[4]Kőrösi'!C198</f>
        <v>39</v>
      </c>
      <c r="E329" s="1135"/>
      <c r="F329" s="1141">
        <f>D329*8/12</f>
        <v>26</v>
      </c>
      <c r="G329" s="1145"/>
      <c r="H329" s="1315">
        <f t="shared" si="20"/>
        <v>26</v>
      </c>
      <c r="I329" s="315">
        <v>144000</v>
      </c>
      <c r="J329" s="1137">
        <f>H329*I329</f>
        <v>3744000</v>
      </c>
      <c r="K329" s="1138"/>
      <c r="L329" s="1139">
        <f t="shared" si="19"/>
        <v>3744000</v>
      </c>
    </row>
    <row r="330" spans="1:12" ht="36">
      <c r="A330" s="656" t="s">
        <v>88</v>
      </c>
      <c r="B330" s="1235" t="s">
        <v>389</v>
      </c>
      <c r="C330" s="315"/>
      <c r="D330" s="1140"/>
      <c r="E330" s="1134">
        <f>'[4]Kőrösi'!D166</f>
        <v>2</v>
      </c>
      <c r="F330" s="1142"/>
      <c r="G330" s="1141">
        <f>E330/12*4</f>
        <v>0.6666666666666666</v>
      </c>
      <c r="H330" s="1315">
        <f t="shared" si="20"/>
        <v>0.6666666666666666</v>
      </c>
      <c r="I330" s="315">
        <v>239000</v>
      </c>
      <c r="J330" s="1143">
        <f>F330*I330</f>
        <v>0</v>
      </c>
      <c r="K330" s="1137">
        <f>H330*I330</f>
        <v>159333.3333333333</v>
      </c>
      <c r="L330" s="1139">
        <f t="shared" si="19"/>
        <v>159333.3333333333</v>
      </c>
    </row>
    <row r="331" spans="1:12" ht="36">
      <c r="A331" s="656" t="s">
        <v>88</v>
      </c>
      <c r="B331" s="1235" t="s">
        <v>1771</v>
      </c>
      <c r="C331" s="1113"/>
      <c r="D331" s="1144"/>
      <c r="E331" s="1134">
        <f>'[4]Kőrösi'!D192</f>
        <v>39</v>
      </c>
      <c r="F331" s="1140"/>
      <c r="G331" s="1141">
        <f>E331*4/12</f>
        <v>13</v>
      </c>
      <c r="H331" s="1315">
        <f t="shared" si="20"/>
        <v>13</v>
      </c>
      <c r="I331" s="315">
        <v>191200</v>
      </c>
      <c r="J331" s="1146"/>
      <c r="K331" s="1137">
        <f>H331*I331</f>
        <v>2485600</v>
      </c>
      <c r="L331" s="1139">
        <f t="shared" si="19"/>
        <v>2485600</v>
      </c>
    </row>
    <row r="332" spans="1:12" ht="25.5">
      <c r="A332" s="656" t="s">
        <v>88</v>
      </c>
      <c r="B332" s="1235" t="s">
        <v>1772</v>
      </c>
      <c r="C332" s="1113"/>
      <c r="D332" s="1144"/>
      <c r="E332" s="1134">
        <f>'[4]Kőrösi'!D203</f>
        <v>42</v>
      </c>
      <c r="F332" s="1140"/>
      <c r="G332" s="1141">
        <f>E332*4/12</f>
        <v>14</v>
      </c>
      <c r="H332" s="1315">
        <f t="shared" si="20"/>
        <v>14</v>
      </c>
      <c r="I332" s="315">
        <v>143400</v>
      </c>
      <c r="J332" s="1146"/>
      <c r="K332" s="1147">
        <f>H332*I332</f>
        <v>2007600</v>
      </c>
      <c r="L332" s="1139">
        <f t="shared" si="19"/>
        <v>2007600</v>
      </c>
    </row>
    <row r="333" spans="1:12" ht="25.5">
      <c r="A333" s="656" t="s">
        <v>88</v>
      </c>
      <c r="B333" s="1235" t="s">
        <v>710</v>
      </c>
      <c r="C333" s="1113"/>
      <c r="D333" s="1149">
        <f>'[4]Kőrösi'!C315</f>
        <v>220</v>
      </c>
      <c r="E333" s="1148"/>
      <c r="F333" s="1134">
        <f>D333/12*8</f>
        <v>146.66666666666666</v>
      </c>
      <c r="G333" s="1148"/>
      <c r="H333" s="1316">
        <f t="shared" si="20"/>
        <v>146.66666666666666</v>
      </c>
      <c r="I333" s="1136">
        <v>20000</v>
      </c>
      <c r="J333" s="1137">
        <f>H333*I333</f>
        <v>2933333.333333333</v>
      </c>
      <c r="K333" s="1143"/>
      <c r="L333" s="1139">
        <f t="shared" si="19"/>
        <v>2933333.333333333</v>
      </c>
    </row>
    <row r="334" spans="1:12" ht="25.5">
      <c r="A334" s="656" t="s">
        <v>88</v>
      </c>
      <c r="B334" s="1235" t="s">
        <v>710</v>
      </c>
      <c r="C334" s="1113"/>
      <c r="D334" s="1148"/>
      <c r="E334" s="1134">
        <f>'[4]Kőrösi'!D318</f>
        <v>231</v>
      </c>
      <c r="F334" s="1148">
        <f>D334/12*8</f>
        <v>0</v>
      </c>
      <c r="G334" s="1134">
        <f>E334*4/12</f>
        <v>77</v>
      </c>
      <c r="H334" s="1316">
        <f t="shared" si="20"/>
        <v>77</v>
      </c>
      <c r="I334" s="1136">
        <v>19000</v>
      </c>
      <c r="J334" s="1143">
        <f>F334*I334</f>
        <v>0</v>
      </c>
      <c r="K334" s="1137">
        <f>H334*I334</f>
        <v>1463000</v>
      </c>
      <c r="L334" s="1139">
        <f t="shared" si="19"/>
        <v>1463000</v>
      </c>
    </row>
    <row r="335" spans="1:12" ht="25.5">
      <c r="A335" s="656" t="s">
        <v>88</v>
      </c>
      <c r="B335" s="1235" t="s">
        <v>59</v>
      </c>
      <c r="C335" s="1113"/>
      <c r="D335" s="1148"/>
      <c r="E335" s="1140">
        <f>SUM('[5]Kőrösi'!D264)</f>
        <v>0</v>
      </c>
      <c r="F335" s="1140"/>
      <c r="G335" s="1140"/>
      <c r="H335" s="1316">
        <f>'[4]Kőrösi'!E359</f>
        <v>332.74</v>
      </c>
      <c r="I335" s="315">
        <v>65000</v>
      </c>
      <c r="J335" s="1137"/>
      <c r="K335" s="1137"/>
      <c r="L335" s="1139">
        <f>H335*I335</f>
        <v>21628100</v>
      </c>
    </row>
    <row r="336" spans="1:12" ht="25.5">
      <c r="A336" s="656" t="s">
        <v>88</v>
      </c>
      <c r="B336" s="1235" t="s">
        <v>539</v>
      </c>
      <c r="C336" s="1113"/>
      <c r="D336" s="1155"/>
      <c r="E336" s="1140"/>
      <c r="F336" s="1155"/>
      <c r="G336" s="1155"/>
      <c r="H336" s="1316">
        <f>'[4]Kőrösi'!E366+0.45</f>
        <v>53.92</v>
      </c>
      <c r="I336" s="315">
        <v>20000</v>
      </c>
      <c r="J336" s="1137"/>
      <c r="K336" s="1137"/>
      <c r="L336" s="1139">
        <f>H336*I336</f>
        <v>1078400</v>
      </c>
    </row>
    <row r="337" spans="1:12" ht="25.5">
      <c r="A337" s="656" t="s">
        <v>88</v>
      </c>
      <c r="B337" s="1238" t="s">
        <v>60</v>
      </c>
      <c r="C337" s="1113"/>
      <c r="D337" s="1144"/>
      <c r="E337" s="1140"/>
      <c r="F337" s="1140"/>
      <c r="G337" s="1140"/>
      <c r="H337" s="1316">
        <f>'[4]Kőrösi'!D368</f>
        <v>458</v>
      </c>
      <c r="I337" s="315">
        <v>10000</v>
      </c>
      <c r="J337" s="1138"/>
      <c r="K337" s="1137"/>
      <c r="L337" s="1139">
        <f>H337*I337</f>
        <v>4580000</v>
      </c>
    </row>
    <row r="338" spans="1:12" ht="25.5">
      <c r="A338" s="657" t="s">
        <v>88</v>
      </c>
      <c r="B338" s="1242" t="s">
        <v>249</v>
      </c>
      <c r="C338" s="1188"/>
      <c r="D338" s="1189"/>
      <c r="E338" s="1190"/>
      <c r="F338" s="1190"/>
      <c r="G338" s="1190"/>
      <c r="H338" s="1322">
        <f>'[4]Kőrösi'!D369</f>
        <v>866</v>
      </c>
      <c r="I338" s="1192">
        <v>1000</v>
      </c>
      <c r="J338" s="1193"/>
      <c r="K338" s="1194"/>
      <c r="L338" s="1195">
        <f>H338*I338</f>
        <v>866000</v>
      </c>
    </row>
    <row r="339" spans="1:12" ht="25.5" customHeight="1">
      <c r="A339" s="1357" t="s">
        <v>88</v>
      </c>
      <c r="B339" s="1348"/>
      <c r="C339" s="1348"/>
      <c r="D339" s="1348"/>
      <c r="E339" s="1348"/>
      <c r="F339" s="1348"/>
      <c r="G339" s="1348"/>
      <c r="H339" s="1348"/>
      <c r="I339" s="1159" t="s">
        <v>1612</v>
      </c>
      <c r="J339" s="1162"/>
      <c r="K339" s="1160"/>
      <c r="L339" s="1161">
        <f>SUM(L305:L338)</f>
        <v>231588033.33333334</v>
      </c>
    </row>
    <row r="340" spans="1:12" ht="12.75">
      <c r="A340" s="655" t="s">
        <v>347</v>
      </c>
      <c r="B340" s="1243" t="s">
        <v>1829</v>
      </c>
      <c r="C340" s="1196"/>
      <c r="D340" s="1197">
        <f>'[4]Szent-györgyi'!C25</f>
        <v>195</v>
      </c>
      <c r="E340" s="1198"/>
      <c r="F340" s="1197"/>
      <c r="G340" s="1197"/>
      <c r="H340" s="1323"/>
      <c r="I340" s="1199">
        <v>2550000</v>
      </c>
      <c r="J340" s="1200">
        <f>'[4]Szent-györgyi segéd'!M11</f>
        <v>18870000</v>
      </c>
      <c r="K340" s="1201"/>
      <c r="L340" s="1202">
        <f aca="true" t="shared" si="21" ref="L340:L363">SUM(J340:K340)</f>
        <v>18870000</v>
      </c>
    </row>
    <row r="341" spans="1:12" ht="12.75">
      <c r="A341" s="656" t="s">
        <v>347</v>
      </c>
      <c r="B341" s="1238" t="s">
        <v>1830</v>
      </c>
      <c r="C341" s="1110"/>
      <c r="D341" s="1149">
        <f>'[4]Szent-györgyi'!C26</f>
        <v>93</v>
      </c>
      <c r="E341" s="1135"/>
      <c r="F341" s="1134"/>
      <c r="G341" s="1134"/>
      <c r="H341" s="1316"/>
      <c r="I341" s="1136">
        <v>2550000</v>
      </c>
      <c r="J341" s="1137">
        <f>'[4]Szent-györgyi segéd'!M12-170000</f>
        <v>11220000</v>
      </c>
      <c r="K341" s="1138"/>
      <c r="L341" s="1139">
        <f t="shared" si="21"/>
        <v>11220000</v>
      </c>
    </row>
    <row r="342" spans="1:12" ht="12.75">
      <c r="A342" s="656" t="s">
        <v>347</v>
      </c>
      <c r="B342" s="1238" t="s">
        <v>1831</v>
      </c>
      <c r="C342" s="1110"/>
      <c r="D342" s="1134">
        <f>'[4]Szent-györgyi'!C27</f>
        <v>98</v>
      </c>
      <c r="E342" s="1135"/>
      <c r="F342" s="1134"/>
      <c r="G342" s="1134"/>
      <c r="H342" s="1316"/>
      <c r="I342" s="1136">
        <v>2550000</v>
      </c>
      <c r="J342" s="1137">
        <f>'[4]Szent-györgyi segéd'!M13-170000</f>
        <v>14280000</v>
      </c>
      <c r="K342" s="1138"/>
      <c r="L342" s="1139">
        <f t="shared" si="21"/>
        <v>14280000</v>
      </c>
    </row>
    <row r="343" spans="1:12" ht="12.75">
      <c r="A343" s="656" t="s">
        <v>347</v>
      </c>
      <c r="B343" s="1238" t="s">
        <v>1832</v>
      </c>
      <c r="C343" s="1110"/>
      <c r="D343" s="1134">
        <f>'[4]Szent-györgyi'!C29</f>
        <v>183</v>
      </c>
      <c r="E343" s="1135"/>
      <c r="F343" s="1134"/>
      <c r="G343" s="1134"/>
      <c r="H343" s="1316"/>
      <c r="I343" s="1136">
        <v>2550000</v>
      </c>
      <c r="J343" s="1137">
        <f>'[4]Szent-györgyi segéd'!M14+170000</f>
        <v>21080000</v>
      </c>
      <c r="K343" s="1138"/>
      <c r="L343" s="1139">
        <f t="shared" si="21"/>
        <v>21080000</v>
      </c>
    </row>
    <row r="344" spans="1:12" ht="12.75">
      <c r="A344" s="656" t="s">
        <v>347</v>
      </c>
      <c r="B344" s="1238" t="s">
        <v>1833</v>
      </c>
      <c r="C344" s="1110"/>
      <c r="D344" s="1134">
        <f>'[4]Szent-györgyi'!C30</f>
        <v>225</v>
      </c>
      <c r="E344" s="1135"/>
      <c r="F344" s="1134"/>
      <c r="G344" s="1134"/>
      <c r="H344" s="1316"/>
      <c r="I344" s="1136">
        <v>2550000</v>
      </c>
      <c r="J344" s="1137">
        <f>'[4]Szent-györgyi segéd'!M15</f>
        <v>33660000</v>
      </c>
      <c r="K344" s="1138">
        <f>SUM('[6]Szentgyörgyi segéd'!Q62:Q64)</f>
        <v>0</v>
      </c>
      <c r="L344" s="1139">
        <v>33660000</v>
      </c>
    </row>
    <row r="345" spans="1:12" ht="12.75">
      <c r="A345" s="656" t="s">
        <v>347</v>
      </c>
      <c r="B345" s="1238" t="s">
        <v>1829</v>
      </c>
      <c r="C345" s="1136"/>
      <c r="D345" s="1135"/>
      <c r="E345" s="1134">
        <f>'[4]Szent-györgyi'!D33</f>
        <v>188</v>
      </c>
      <c r="F345" s="1134"/>
      <c r="G345" s="1134"/>
      <c r="H345" s="1316"/>
      <c r="I345" s="1136">
        <v>2540000</v>
      </c>
      <c r="J345" s="1138"/>
      <c r="K345" s="1137">
        <f>'[4]Szent-györgyi segéd'!M36-84667</f>
        <v>8974666.333333334</v>
      </c>
      <c r="L345" s="1139">
        <f t="shared" si="21"/>
        <v>8974666.333333334</v>
      </c>
    </row>
    <row r="346" spans="1:12" ht="12.75">
      <c r="A346" s="656" t="s">
        <v>347</v>
      </c>
      <c r="B346" s="1238" t="s">
        <v>1830</v>
      </c>
      <c r="C346" s="1136"/>
      <c r="D346" s="1135"/>
      <c r="E346" s="1134">
        <f>'[4]Szent-györgyi'!D34</f>
        <v>103</v>
      </c>
      <c r="F346" s="1134"/>
      <c r="G346" s="1134"/>
      <c r="H346" s="1316"/>
      <c r="I346" s="1136">
        <v>2540000</v>
      </c>
      <c r="J346" s="1138"/>
      <c r="K346" s="1137">
        <f>'[4]Szent-györgyi segéd'!M37-84667</f>
        <v>4995333</v>
      </c>
      <c r="L346" s="1139">
        <f t="shared" si="21"/>
        <v>4995333</v>
      </c>
    </row>
    <row r="347" spans="1:12" ht="12.75">
      <c r="A347" s="656" t="s">
        <v>347</v>
      </c>
      <c r="B347" s="1238" t="s">
        <v>1831</v>
      </c>
      <c r="C347" s="1136"/>
      <c r="D347" s="1135"/>
      <c r="E347" s="1134">
        <f>'[4]Szent-györgyi'!D35</f>
        <v>93</v>
      </c>
      <c r="F347" s="1134"/>
      <c r="G347" s="1134"/>
      <c r="H347" s="1316"/>
      <c r="I347" s="1136">
        <v>2540000</v>
      </c>
      <c r="J347" s="1138"/>
      <c r="K347" s="1137">
        <f>'[4]Szent-györgyi segéd'!M38-84667</f>
        <v>6773333</v>
      </c>
      <c r="L347" s="1139">
        <f t="shared" si="21"/>
        <v>6773333</v>
      </c>
    </row>
    <row r="348" spans="1:12" ht="12.75">
      <c r="A348" s="656" t="s">
        <v>347</v>
      </c>
      <c r="B348" s="1238" t="s">
        <v>1832</v>
      </c>
      <c r="C348" s="1136"/>
      <c r="D348" s="1135"/>
      <c r="E348" s="1134">
        <f>'[4]Szent-györgyi'!D37</f>
        <v>194</v>
      </c>
      <c r="F348" s="1134"/>
      <c r="G348" s="1134"/>
      <c r="H348" s="1316"/>
      <c r="I348" s="1136">
        <v>2540000</v>
      </c>
      <c r="J348" s="1138"/>
      <c r="K348" s="1137">
        <f>'[4]Szent-györgyi segéd'!M39+169333</f>
        <v>11260666.333333334</v>
      </c>
      <c r="L348" s="1139">
        <f t="shared" si="21"/>
        <v>11260666.333333334</v>
      </c>
    </row>
    <row r="349" spans="1:12" ht="12.75">
      <c r="A349" s="656" t="s">
        <v>347</v>
      </c>
      <c r="B349" s="1238" t="s">
        <v>1834</v>
      </c>
      <c r="C349" s="1136"/>
      <c r="D349" s="1135"/>
      <c r="E349" s="1134">
        <f>'[4]Szent-györgyi'!D38</f>
        <v>89</v>
      </c>
      <c r="F349" s="1134"/>
      <c r="G349" s="1134"/>
      <c r="H349" s="1316"/>
      <c r="I349" s="1136">
        <v>2540000</v>
      </c>
      <c r="J349" s="1138"/>
      <c r="K349" s="1137">
        <f>'[4]Szent-györgyi segéd'!M40-84667</f>
        <v>5672666.333333333</v>
      </c>
      <c r="L349" s="1139">
        <f t="shared" si="21"/>
        <v>5672666.333333333</v>
      </c>
    </row>
    <row r="350" spans="1:12" ht="12.75">
      <c r="A350" s="656" t="s">
        <v>347</v>
      </c>
      <c r="B350" s="1238" t="s">
        <v>1835</v>
      </c>
      <c r="C350" s="1136"/>
      <c r="D350" s="1135"/>
      <c r="E350" s="1134">
        <f>'[4]Szent-györgyi'!D39</f>
        <v>116</v>
      </c>
      <c r="F350" s="1134"/>
      <c r="G350" s="1134"/>
      <c r="H350" s="1316"/>
      <c r="I350" s="1136">
        <v>2540000</v>
      </c>
      <c r="J350" s="1138"/>
      <c r="K350" s="1137">
        <f>'[4]Szent-györgyi segéd'!M41+84667</f>
        <v>8720667</v>
      </c>
      <c r="L350" s="1139">
        <f t="shared" si="21"/>
        <v>8720667</v>
      </c>
    </row>
    <row r="351" spans="1:12" ht="12.75">
      <c r="A351" s="656" t="s">
        <v>347</v>
      </c>
      <c r="B351" s="1235" t="s">
        <v>543</v>
      </c>
      <c r="C351" s="1113"/>
      <c r="D351" s="1134">
        <f>'[4]Szent-györgyi'!C130</f>
        <v>337</v>
      </c>
      <c r="E351" s="1144"/>
      <c r="F351" s="635"/>
      <c r="G351" s="635"/>
      <c r="H351" s="1315"/>
      <c r="I351" s="315">
        <v>2550000</v>
      </c>
      <c r="J351" s="1137">
        <f>'[4]Szent-györgyi segéd'!M23</f>
        <v>5440000</v>
      </c>
      <c r="K351" s="1138"/>
      <c r="L351" s="1139">
        <f t="shared" si="21"/>
        <v>5440000</v>
      </c>
    </row>
    <row r="352" spans="1:12" ht="12.75">
      <c r="A352" s="656" t="s">
        <v>347</v>
      </c>
      <c r="B352" s="1235" t="s">
        <v>1836</v>
      </c>
      <c r="C352" s="1113"/>
      <c r="D352" s="1149">
        <f>'[4]Szent-györgyi'!C131</f>
        <v>83</v>
      </c>
      <c r="E352" s="1144"/>
      <c r="F352" s="635"/>
      <c r="G352" s="635"/>
      <c r="H352" s="1315"/>
      <c r="I352" s="315">
        <v>2550000</v>
      </c>
      <c r="J352" s="1137">
        <f>'[4]Szent-györgyi segéd'!M24-170000</f>
        <v>680000</v>
      </c>
      <c r="K352" s="1138"/>
      <c r="L352" s="1139">
        <f t="shared" si="21"/>
        <v>680000</v>
      </c>
    </row>
    <row r="353" spans="1:12" ht="12.75">
      <c r="A353" s="656" t="s">
        <v>347</v>
      </c>
      <c r="B353" s="1235" t="s">
        <v>211</v>
      </c>
      <c r="C353" s="1134"/>
      <c r="D353" s="1135"/>
      <c r="E353" s="1134">
        <f>'[4]Szent-györgyi'!D137</f>
        <v>80</v>
      </c>
      <c r="F353" s="1134"/>
      <c r="G353" s="1134"/>
      <c r="H353" s="1316"/>
      <c r="I353" s="1136">
        <v>2540000</v>
      </c>
      <c r="J353" s="1138"/>
      <c r="K353" s="1137">
        <f>'[4]Szent-györgyi segéd'!M51+84667</f>
        <v>508000.3333333333</v>
      </c>
      <c r="L353" s="1139">
        <f t="shared" si="21"/>
        <v>508000.3333333333</v>
      </c>
    </row>
    <row r="354" spans="1:12" ht="36">
      <c r="A354" s="656" t="s">
        <v>347</v>
      </c>
      <c r="B354" s="1239" t="s">
        <v>709</v>
      </c>
      <c r="C354" s="315"/>
      <c r="D354" s="1134">
        <f>'[4]Szent-györgyi'!C162</f>
        <v>7</v>
      </c>
      <c r="E354" s="1140"/>
      <c r="F354" s="1141">
        <f>D354*8/12</f>
        <v>4.666666666666667</v>
      </c>
      <c r="G354" s="1142"/>
      <c r="H354" s="1315">
        <f aca="true" t="shared" si="22" ref="H354:H363">SUM(F354:G354)</f>
        <v>4.666666666666667</v>
      </c>
      <c r="I354" s="315">
        <v>240000</v>
      </c>
      <c r="J354" s="1137">
        <f>H354*I354</f>
        <v>1120000</v>
      </c>
      <c r="K354" s="1143">
        <f>G354*I354</f>
        <v>0</v>
      </c>
      <c r="L354" s="1139">
        <f t="shared" si="21"/>
        <v>1120000</v>
      </c>
    </row>
    <row r="355" spans="1:12" ht="12.75">
      <c r="A355" s="656" t="s">
        <v>347</v>
      </c>
      <c r="B355" s="1234" t="s">
        <v>391</v>
      </c>
      <c r="C355" s="1113"/>
      <c r="D355" s="635">
        <f>'[4]Szent-györgyi'!C170</f>
        <v>3</v>
      </c>
      <c r="E355" s="1155"/>
      <c r="F355" s="635">
        <f>D355/12*8</f>
        <v>2</v>
      </c>
      <c r="G355" s="1155"/>
      <c r="H355" s="1315">
        <f t="shared" si="22"/>
        <v>2</v>
      </c>
      <c r="I355" s="315">
        <v>144000</v>
      </c>
      <c r="J355" s="1147">
        <f>H355*I355</f>
        <v>288000</v>
      </c>
      <c r="K355" s="1177"/>
      <c r="L355" s="1139">
        <f t="shared" si="21"/>
        <v>288000</v>
      </c>
    </row>
    <row r="356" spans="1:12" ht="36">
      <c r="A356" s="656" t="s">
        <v>347</v>
      </c>
      <c r="B356" s="1235" t="s">
        <v>1478</v>
      </c>
      <c r="C356" s="315"/>
      <c r="D356" s="1134">
        <f>'[4]Szent-györgyi'!C174</f>
        <v>3</v>
      </c>
      <c r="E356" s="1140"/>
      <c r="F356" s="1141">
        <f>D356*8/12</f>
        <v>2</v>
      </c>
      <c r="G356" s="1142"/>
      <c r="H356" s="1315">
        <f t="shared" si="22"/>
        <v>2</v>
      </c>
      <c r="I356" s="315">
        <v>384000</v>
      </c>
      <c r="J356" s="1137">
        <f>H356*I356</f>
        <v>768000</v>
      </c>
      <c r="K356" s="1143">
        <f>G356*I356</f>
        <v>0</v>
      </c>
      <c r="L356" s="1139">
        <f t="shared" si="21"/>
        <v>768000</v>
      </c>
    </row>
    <row r="357" spans="1:12" ht="36">
      <c r="A357" s="656" t="s">
        <v>347</v>
      </c>
      <c r="B357" s="1235" t="s">
        <v>1768</v>
      </c>
      <c r="C357" s="315"/>
      <c r="D357" s="1134">
        <f>'[4]Szent-györgyi'!C187</f>
        <v>38</v>
      </c>
      <c r="E357" s="1135"/>
      <c r="F357" s="1141">
        <f>D357*8/12</f>
        <v>25.333333333333332</v>
      </c>
      <c r="G357" s="1145"/>
      <c r="H357" s="1315">
        <f t="shared" si="22"/>
        <v>25.333333333333332</v>
      </c>
      <c r="I357" s="315">
        <v>192000</v>
      </c>
      <c r="J357" s="1137">
        <f>H357*I357</f>
        <v>4864000</v>
      </c>
      <c r="K357" s="1138"/>
      <c r="L357" s="1139">
        <f t="shared" si="21"/>
        <v>4864000</v>
      </c>
    </row>
    <row r="358" spans="1:12" ht="24">
      <c r="A358" s="656" t="s">
        <v>347</v>
      </c>
      <c r="B358" s="1235" t="s">
        <v>1769</v>
      </c>
      <c r="C358" s="315"/>
      <c r="D358" s="1134">
        <f>'[4]Szent-györgyi'!C198</f>
        <v>36</v>
      </c>
      <c r="E358" s="1135"/>
      <c r="F358" s="1141">
        <f>D358*8/12</f>
        <v>24</v>
      </c>
      <c r="G358" s="1145"/>
      <c r="H358" s="1315">
        <f t="shared" si="22"/>
        <v>24</v>
      </c>
      <c r="I358" s="315">
        <v>144000</v>
      </c>
      <c r="J358" s="1137">
        <f>H358*I358</f>
        <v>3456000</v>
      </c>
      <c r="K358" s="1138"/>
      <c r="L358" s="1139">
        <f t="shared" si="21"/>
        <v>3456000</v>
      </c>
    </row>
    <row r="359" spans="1:12" ht="36">
      <c r="A359" s="656" t="s">
        <v>347</v>
      </c>
      <c r="B359" s="1235" t="s">
        <v>389</v>
      </c>
      <c r="C359" s="315"/>
      <c r="D359" s="1140"/>
      <c r="E359" s="1134">
        <f>'[4]Szent-györgyi'!D166</f>
        <v>8</v>
      </c>
      <c r="F359" s="1142"/>
      <c r="G359" s="1141">
        <f>E359/12*4</f>
        <v>2.6666666666666665</v>
      </c>
      <c r="H359" s="1315">
        <f t="shared" si="22"/>
        <v>2.6666666666666665</v>
      </c>
      <c r="I359" s="315">
        <v>239000</v>
      </c>
      <c r="J359" s="1143">
        <f>F359*I359</f>
        <v>0</v>
      </c>
      <c r="K359" s="1137">
        <f>H359*I359</f>
        <v>637333.3333333333</v>
      </c>
      <c r="L359" s="1139">
        <f t="shared" si="21"/>
        <v>637333.3333333333</v>
      </c>
    </row>
    <row r="360" spans="1:12" ht="12.75">
      <c r="A360" s="656" t="s">
        <v>347</v>
      </c>
      <c r="B360" s="1234" t="s">
        <v>391</v>
      </c>
      <c r="C360" s="1113"/>
      <c r="D360" s="1140"/>
      <c r="E360" s="635">
        <f>'[4]Szent-györgyi'!D171</f>
        <v>3</v>
      </c>
      <c r="F360" s="1155"/>
      <c r="G360" s="1178">
        <f>E360/12*4</f>
        <v>1</v>
      </c>
      <c r="H360" s="1315">
        <f t="shared" si="22"/>
        <v>1</v>
      </c>
      <c r="I360" s="315">
        <v>143400</v>
      </c>
      <c r="J360" s="1177"/>
      <c r="K360" s="1147">
        <f>H360*I360</f>
        <v>143400</v>
      </c>
      <c r="L360" s="1139">
        <f t="shared" si="21"/>
        <v>143400</v>
      </c>
    </row>
    <row r="361" spans="1:12" ht="36">
      <c r="A361" s="656" t="s">
        <v>347</v>
      </c>
      <c r="B361" s="1235" t="s">
        <v>1770</v>
      </c>
      <c r="C361" s="315"/>
      <c r="D361" s="1140"/>
      <c r="E361" s="1134">
        <f>'[4]Szent-györgyi'!D180</f>
        <v>3</v>
      </c>
      <c r="F361" s="1142"/>
      <c r="G361" s="1141">
        <f>E361/12*4</f>
        <v>1</v>
      </c>
      <c r="H361" s="1315">
        <f t="shared" si="22"/>
        <v>1</v>
      </c>
      <c r="I361" s="315">
        <v>382400</v>
      </c>
      <c r="J361" s="1143">
        <f>F361*I361</f>
        <v>0</v>
      </c>
      <c r="K361" s="1137">
        <f>H361*I361</f>
        <v>382400</v>
      </c>
      <c r="L361" s="1139">
        <f t="shared" si="21"/>
        <v>382400</v>
      </c>
    </row>
    <row r="362" spans="1:12" ht="36">
      <c r="A362" s="656" t="s">
        <v>347</v>
      </c>
      <c r="B362" s="1235" t="s">
        <v>1771</v>
      </c>
      <c r="C362" s="1113"/>
      <c r="D362" s="1144"/>
      <c r="E362" s="1134">
        <f>'[4]Szent-györgyi'!D192</f>
        <v>34</v>
      </c>
      <c r="F362" s="1140"/>
      <c r="G362" s="1141">
        <f>E362*4/12</f>
        <v>11.333333333333334</v>
      </c>
      <c r="H362" s="1315">
        <f t="shared" si="22"/>
        <v>11.333333333333334</v>
      </c>
      <c r="I362" s="315">
        <v>191200</v>
      </c>
      <c r="J362" s="1146"/>
      <c r="K362" s="1137">
        <f>H362*I362</f>
        <v>2166933.3333333335</v>
      </c>
      <c r="L362" s="1139">
        <f t="shared" si="21"/>
        <v>2166933.3333333335</v>
      </c>
    </row>
    <row r="363" spans="1:12" ht="24">
      <c r="A363" s="656" t="s">
        <v>347</v>
      </c>
      <c r="B363" s="1235" t="s">
        <v>1772</v>
      </c>
      <c r="C363" s="1113"/>
      <c r="D363" s="1144"/>
      <c r="E363" s="1134">
        <f>'[4]Szent-györgyi'!D203</f>
        <v>36</v>
      </c>
      <c r="F363" s="1140"/>
      <c r="G363" s="1141">
        <f>E363*4/12</f>
        <v>12</v>
      </c>
      <c r="H363" s="1315">
        <f t="shared" si="22"/>
        <v>12</v>
      </c>
      <c r="I363" s="315">
        <v>143400</v>
      </c>
      <c r="J363" s="1146"/>
      <c r="K363" s="1147">
        <f>H363*I363</f>
        <v>1720800</v>
      </c>
      <c r="L363" s="1139">
        <f t="shared" si="21"/>
        <v>1720800</v>
      </c>
    </row>
    <row r="364" spans="1:12" ht="12.75">
      <c r="A364" s="656" t="s">
        <v>347</v>
      </c>
      <c r="B364" s="1235" t="s">
        <v>59</v>
      </c>
      <c r="C364" s="1113"/>
      <c r="D364" s="1148"/>
      <c r="E364" s="1140"/>
      <c r="F364" s="1140"/>
      <c r="G364" s="1140"/>
      <c r="H364" s="1316">
        <f>'[4]Szent-györgyi'!E359</f>
        <v>249</v>
      </c>
      <c r="I364" s="315">
        <v>65000</v>
      </c>
      <c r="J364" s="1137"/>
      <c r="K364" s="1137"/>
      <c r="L364" s="1139">
        <f>H364*I364</f>
        <v>16185000</v>
      </c>
    </row>
    <row r="365" spans="1:12" ht="24">
      <c r="A365" s="656" t="s">
        <v>347</v>
      </c>
      <c r="B365" s="1235" t="s">
        <v>539</v>
      </c>
      <c r="C365" s="1113"/>
      <c r="D365" s="1155"/>
      <c r="E365" s="1140"/>
      <c r="F365" s="1155"/>
      <c r="G365" s="1155"/>
      <c r="H365" s="1316">
        <f>'[4]Szent-györgyi'!E366</f>
        <v>22</v>
      </c>
      <c r="I365" s="315">
        <v>20000</v>
      </c>
      <c r="J365" s="1137"/>
      <c r="K365" s="1137"/>
      <c r="L365" s="1139">
        <f>H365*I365</f>
        <v>440000</v>
      </c>
    </row>
    <row r="366" spans="1:12" ht="12.75">
      <c r="A366" s="656" t="s">
        <v>347</v>
      </c>
      <c r="B366" s="1238" t="s">
        <v>60</v>
      </c>
      <c r="C366" s="1113"/>
      <c r="D366" s="1144"/>
      <c r="E366" s="1140"/>
      <c r="F366" s="1140"/>
      <c r="G366" s="1140"/>
      <c r="H366" s="1316">
        <f>'[4]Szent-györgyi'!D368</f>
        <v>360</v>
      </c>
      <c r="I366" s="315">
        <v>10000</v>
      </c>
      <c r="J366" s="1138"/>
      <c r="K366" s="1137"/>
      <c r="L366" s="1139">
        <f>H366*I366</f>
        <v>3600000</v>
      </c>
    </row>
    <row r="367" spans="1:12" ht="12.75">
      <c r="A367" s="657" t="s">
        <v>347</v>
      </c>
      <c r="B367" s="1242" t="s">
        <v>249</v>
      </c>
      <c r="C367" s="1188"/>
      <c r="D367" s="1189"/>
      <c r="E367" s="1190"/>
      <c r="F367" s="1190"/>
      <c r="G367" s="1190"/>
      <c r="H367" s="1322">
        <f>'[4]Szent-györgyi'!D369</f>
        <v>783</v>
      </c>
      <c r="I367" s="1192">
        <v>1000</v>
      </c>
      <c r="J367" s="1193"/>
      <c r="K367" s="1194"/>
      <c r="L367" s="1195">
        <f>H367*I367</f>
        <v>783000</v>
      </c>
    </row>
    <row r="368" spans="1:12" ht="21.75" customHeight="1">
      <c r="A368" s="1357" t="s">
        <v>347</v>
      </c>
      <c r="B368" s="1348"/>
      <c r="C368" s="1348"/>
      <c r="D368" s="1348"/>
      <c r="E368" s="1348"/>
      <c r="F368" s="1348"/>
      <c r="G368" s="1348"/>
      <c r="H368" s="1348"/>
      <c r="I368" s="1159" t="s">
        <v>1612</v>
      </c>
      <c r="J368" s="1162"/>
      <c r="K368" s="1160"/>
      <c r="L368" s="1161">
        <f>SUM(L340:L367)</f>
        <v>188690199.00000003</v>
      </c>
    </row>
    <row r="369" spans="1:12" ht="12.75">
      <c r="A369" s="1204" t="s">
        <v>384</v>
      </c>
      <c r="B369" s="1244" t="s">
        <v>393</v>
      </c>
      <c r="C369" s="1199"/>
      <c r="D369" s="1197">
        <f>'[4]Verseghy'!C43</f>
        <v>274</v>
      </c>
      <c r="E369" s="1205"/>
      <c r="F369" s="1197"/>
      <c r="G369" s="1197"/>
      <c r="H369" s="1323"/>
      <c r="I369" s="1199">
        <v>2550000</v>
      </c>
      <c r="J369" s="1200">
        <f>'[4]Verseghy segéd'!M16</f>
        <v>38760000</v>
      </c>
      <c r="K369" s="1201"/>
      <c r="L369" s="1202">
        <f aca="true" t="shared" si="23" ref="L369:L376">SUM(J369:K369)</f>
        <v>38760000</v>
      </c>
    </row>
    <row r="370" spans="1:12" ht="12.75">
      <c r="A370" s="1181" t="s">
        <v>384</v>
      </c>
      <c r="B370" s="1245" t="s">
        <v>396</v>
      </c>
      <c r="C370" s="1136"/>
      <c r="D370" s="1149">
        <f>'[4]Verseghy'!C48</f>
        <v>277</v>
      </c>
      <c r="E370" s="1179"/>
      <c r="F370" s="1134"/>
      <c r="G370" s="1134"/>
      <c r="H370" s="1316"/>
      <c r="I370" s="1136">
        <v>2550000</v>
      </c>
      <c r="J370" s="1137">
        <f>'[4]Verseghy segéd'!M17</f>
        <v>49980000</v>
      </c>
      <c r="K370" s="1138"/>
      <c r="L370" s="1139">
        <f t="shared" si="23"/>
        <v>49980000</v>
      </c>
    </row>
    <row r="371" spans="1:12" ht="12.75">
      <c r="A371" s="1181" t="s">
        <v>384</v>
      </c>
      <c r="B371" s="1245" t="s">
        <v>393</v>
      </c>
      <c r="C371" s="1136"/>
      <c r="D371" s="1135"/>
      <c r="E371" s="1134">
        <f>'[4]Verseghy'!D53</f>
        <v>271</v>
      </c>
      <c r="F371" s="1134"/>
      <c r="G371" s="1134"/>
      <c r="H371" s="1316"/>
      <c r="I371" s="1136">
        <v>2540000</v>
      </c>
      <c r="J371" s="1138"/>
      <c r="K371" s="1137">
        <f>'[4]Verseghy segéd'!M42</f>
        <v>19134666.666666668</v>
      </c>
      <c r="L371" s="1139">
        <f t="shared" si="23"/>
        <v>19134666.666666668</v>
      </c>
    </row>
    <row r="372" spans="1:12" ht="12.75">
      <c r="A372" s="1181" t="s">
        <v>384</v>
      </c>
      <c r="B372" s="1245" t="s">
        <v>397</v>
      </c>
      <c r="C372" s="1136"/>
      <c r="D372" s="1135"/>
      <c r="E372" s="1134">
        <f>'[4]Verseghy'!D58</f>
        <v>131</v>
      </c>
      <c r="F372" s="1134"/>
      <c r="G372" s="1134"/>
      <c r="H372" s="1316"/>
      <c r="I372" s="1136">
        <v>2540000</v>
      </c>
      <c r="J372" s="1138"/>
      <c r="K372" s="1137">
        <f>'[4]Verseghy segéd'!M43</f>
        <v>10922000</v>
      </c>
      <c r="L372" s="1139">
        <f t="shared" si="23"/>
        <v>10922000</v>
      </c>
    </row>
    <row r="373" spans="1:12" ht="12.75">
      <c r="A373" s="1181" t="s">
        <v>384</v>
      </c>
      <c r="B373" s="1245" t="s">
        <v>398</v>
      </c>
      <c r="C373" s="1136"/>
      <c r="D373" s="1135"/>
      <c r="E373" s="1134">
        <f>'[4]Verseghy'!D62</f>
        <v>133</v>
      </c>
      <c r="F373" s="1134"/>
      <c r="G373" s="1134"/>
      <c r="H373" s="1316"/>
      <c r="I373" s="1136">
        <v>2540000</v>
      </c>
      <c r="J373" s="1138"/>
      <c r="K373" s="1137">
        <f>'[4]Verseghy segéd'!M44</f>
        <v>11938000</v>
      </c>
      <c r="L373" s="1139">
        <f t="shared" si="23"/>
        <v>11938000</v>
      </c>
    </row>
    <row r="374" spans="1:12" ht="36">
      <c r="A374" s="1169" t="s">
        <v>384</v>
      </c>
      <c r="B374" s="1235" t="s">
        <v>1768</v>
      </c>
      <c r="C374" s="315"/>
      <c r="D374" s="1134">
        <f>'[4]Verseghy'!C187</f>
        <v>2</v>
      </c>
      <c r="E374" s="1135"/>
      <c r="F374" s="1141">
        <f>D374*8/12</f>
        <v>1.3333333333333333</v>
      </c>
      <c r="G374" s="1145"/>
      <c r="H374" s="1315">
        <f>SUM(F374:G374)</f>
        <v>1.3333333333333333</v>
      </c>
      <c r="I374" s="315">
        <v>192000</v>
      </c>
      <c r="J374" s="1137">
        <f>H374*I374</f>
        <v>256000</v>
      </c>
      <c r="K374" s="1138"/>
      <c r="L374" s="1139">
        <f t="shared" si="23"/>
        <v>256000</v>
      </c>
    </row>
    <row r="375" spans="1:12" ht="36">
      <c r="A375" s="1169" t="s">
        <v>384</v>
      </c>
      <c r="B375" s="1235" t="s">
        <v>1771</v>
      </c>
      <c r="C375" s="1113"/>
      <c r="D375" s="1144"/>
      <c r="E375" s="1134">
        <f>'[4]Verseghy'!D192</f>
        <v>2</v>
      </c>
      <c r="F375" s="1140"/>
      <c r="G375" s="1141">
        <f>E375*4/12</f>
        <v>0.6666666666666666</v>
      </c>
      <c r="H375" s="1315">
        <f>SUM(F375:G375)</f>
        <v>0.6666666666666666</v>
      </c>
      <c r="I375" s="315">
        <v>191200</v>
      </c>
      <c r="J375" s="1146"/>
      <c r="K375" s="1137">
        <f>H375*I375</f>
        <v>127466.66666666666</v>
      </c>
      <c r="L375" s="1139">
        <f t="shared" si="23"/>
        <v>127466.66666666666</v>
      </c>
    </row>
    <row r="376" spans="1:12" ht="12.75">
      <c r="A376" s="316" t="s">
        <v>384</v>
      </c>
      <c r="B376" s="1234" t="s">
        <v>395</v>
      </c>
      <c r="C376" s="315"/>
      <c r="D376" s="1134">
        <f>'[4]Verseghy'!C322</f>
        <v>118</v>
      </c>
      <c r="E376" s="1134">
        <f>'[4]Verseghy'!D327</f>
        <v>118</v>
      </c>
      <c r="F376" s="635">
        <f>D376/12*8</f>
        <v>78.66666666666667</v>
      </c>
      <c r="G376" s="635">
        <f>E376/12*4</f>
        <v>39.333333333333336</v>
      </c>
      <c r="H376" s="1315">
        <f>SUM(F376:G376)</f>
        <v>118</v>
      </c>
      <c r="I376" s="315">
        <v>18000</v>
      </c>
      <c r="J376" s="1147">
        <f>I376*F376</f>
        <v>1416000</v>
      </c>
      <c r="K376" s="1147">
        <f>G376*I376</f>
        <v>708000</v>
      </c>
      <c r="L376" s="1180">
        <f t="shared" si="23"/>
        <v>2124000</v>
      </c>
    </row>
    <row r="377" spans="1:12" ht="12.75">
      <c r="A377" s="1181" t="s">
        <v>384</v>
      </c>
      <c r="B377" s="1235" t="s">
        <v>59</v>
      </c>
      <c r="C377" s="1113"/>
      <c r="D377" s="1148"/>
      <c r="E377" s="1140"/>
      <c r="F377" s="1140"/>
      <c r="G377" s="1140"/>
      <c r="H377" s="1316">
        <f>'[4]Verseghy'!E359</f>
        <v>89</v>
      </c>
      <c r="I377" s="315">
        <v>65000</v>
      </c>
      <c r="J377" s="1137"/>
      <c r="K377" s="1137"/>
      <c r="L377" s="1139">
        <f>H377*I377</f>
        <v>5785000</v>
      </c>
    </row>
    <row r="378" spans="1:12" ht="12.75">
      <c r="A378" s="1181" t="s">
        <v>384</v>
      </c>
      <c r="B378" s="1238" t="s">
        <v>60</v>
      </c>
      <c r="C378" s="1113"/>
      <c r="D378" s="1144"/>
      <c r="E378" s="1140"/>
      <c r="F378" s="1140"/>
      <c r="G378" s="1140"/>
      <c r="H378" s="1316">
        <f>'[4]Verseghy'!D368</f>
        <v>138</v>
      </c>
      <c r="I378" s="315">
        <v>10000</v>
      </c>
      <c r="J378" s="1138"/>
      <c r="K378" s="1137"/>
      <c r="L378" s="1139">
        <f>H378*I378</f>
        <v>1380000</v>
      </c>
    </row>
    <row r="379" spans="1:12" ht="12.75">
      <c r="A379" s="1206" t="s">
        <v>384</v>
      </c>
      <c r="B379" s="1242" t="s">
        <v>249</v>
      </c>
      <c r="C379" s="1188"/>
      <c r="D379" s="1189"/>
      <c r="E379" s="1190"/>
      <c r="F379" s="1190"/>
      <c r="G379" s="1190"/>
      <c r="H379" s="1322">
        <f>'[4]Verseghy'!D369</f>
        <v>535</v>
      </c>
      <c r="I379" s="1192">
        <v>1000</v>
      </c>
      <c r="J379" s="1193"/>
      <c r="K379" s="1194"/>
      <c r="L379" s="1195">
        <f>H379*I379</f>
        <v>535000</v>
      </c>
    </row>
    <row r="380" spans="1:12" ht="24" customHeight="1">
      <c r="A380" s="1349" t="s">
        <v>384</v>
      </c>
      <c r="B380" s="1350"/>
      <c r="C380" s="1350"/>
      <c r="D380" s="1350"/>
      <c r="E380" s="1350"/>
      <c r="F380" s="1350"/>
      <c r="G380" s="1350"/>
      <c r="H380" s="1350"/>
      <c r="I380" s="1159" t="s">
        <v>1612</v>
      </c>
      <c r="J380" s="1162"/>
      <c r="K380" s="1160"/>
      <c r="L380" s="1161">
        <f>SUM(L369:L379)</f>
        <v>140942133.33333334</v>
      </c>
    </row>
    <row r="381" spans="1:12" ht="12.75">
      <c r="A381" s="1204" t="s">
        <v>385</v>
      </c>
      <c r="B381" s="1244" t="s">
        <v>393</v>
      </c>
      <c r="C381" s="1199"/>
      <c r="D381" s="1197">
        <f>'[4]Varga'!C43</f>
        <v>246</v>
      </c>
      <c r="E381" s="1205"/>
      <c r="F381" s="1197"/>
      <c r="G381" s="1197"/>
      <c r="H381" s="1323"/>
      <c r="I381" s="1199">
        <v>2550000</v>
      </c>
      <c r="J381" s="1200">
        <f>'[4]Varga segéd'!M16</f>
        <v>34850000</v>
      </c>
      <c r="K381" s="1201"/>
      <c r="L381" s="1202">
        <f aca="true" t="shared" si="24" ref="L381:L392">SUM(J381:K381)</f>
        <v>34850000</v>
      </c>
    </row>
    <row r="382" spans="1:12" ht="12.75">
      <c r="A382" s="1181" t="s">
        <v>385</v>
      </c>
      <c r="B382" s="1245" t="s">
        <v>396</v>
      </c>
      <c r="C382" s="1136"/>
      <c r="D382" s="1149">
        <f>'[4]Varga'!C48</f>
        <v>275</v>
      </c>
      <c r="E382" s="1179"/>
      <c r="F382" s="1134"/>
      <c r="G382" s="1134"/>
      <c r="H382" s="1316"/>
      <c r="I382" s="1136">
        <v>2550000</v>
      </c>
      <c r="J382" s="1137">
        <f>'[4]Varga segéd'!M17</f>
        <v>49640000</v>
      </c>
      <c r="K382" s="1138"/>
      <c r="L382" s="1139">
        <f t="shared" si="24"/>
        <v>49640000</v>
      </c>
    </row>
    <row r="383" spans="1:12" ht="12.75">
      <c r="A383" s="1181" t="s">
        <v>385</v>
      </c>
      <c r="B383" s="1245" t="s">
        <v>393</v>
      </c>
      <c r="C383" s="1136"/>
      <c r="D383" s="1135"/>
      <c r="E383" s="1134">
        <f>'[4]Varga'!D53</f>
        <v>251</v>
      </c>
      <c r="F383" s="1134"/>
      <c r="G383" s="1134"/>
      <c r="H383" s="1316"/>
      <c r="I383" s="1136">
        <v>2540000</v>
      </c>
      <c r="J383" s="1138"/>
      <c r="K383" s="1137">
        <f>'[4]Varga segéd'!M42</f>
        <v>17695333.333333332</v>
      </c>
      <c r="L383" s="1139">
        <f t="shared" si="24"/>
        <v>17695333.333333332</v>
      </c>
    </row>
    <row r="384" spans="1:12" ht="12.75">
      <c r="A384" s="1181" t="s">
        <v>385</v>
      </c>
      <c r="B384" s="1245" t="s">
        <v>397</v>
      </c>
      <c r="C384" s="1136"/>
      <c r="D384" s="1135"/>
      <c r="E384" s="1134">
        <f>'[4]Varga'!D58</f>
        <v>135</v>
      </c>
      <c r="F384" s="1134"/>
      <c r="G384" s="1134"/>
      <c r="H384" s="1316"/>
      <c r="I384" s="1136">
        <v>2540000</v>
      </c>
      <c r="J384" s="1138"/>
      <c r="K384" s="1137">
        <f>'[4]Varga segéd'!M43</f>
        <v>11260666.666666666</v>
      </c>
      <c r="L384" s="1139">
        <f t="shared" si="24"/>
        <v>11260666.666666666</v>
      </c>
    </row>
    <row r="385" spans="1:12" ht="12.75">
      <c r="A385" s="1181" t="s">
        <v>385</v>
      </c>
      <c r="B385" s="1245" t="s">
        <v>398</v>
      </c>
      <c r="C385" s="1136"/>
      <c r="D385" s="1135"/>
      <c r="E385" s="1134">
        <f>'[4]Varga'!D62</f>
        <v>140</v>
      </c>
      <c r="F385" s="1134"/>
      <c r="G385" s="1134"/>
      <c r="H385" s="1316"/>
      <c r="I385" s="1136">
        <v>2540000</v>
      </c>
      <c r="J385" s="1138"/>
      <c r="K385" s="1137">
        <f>'[4]Varga segéd'!M44</f>
        <v>12615333.333333334</v>
      </c>
      <c r="L385" s="1139">
        <f t="shared" si="24"/>
        <v>12615333.333333334</v>
      </c>
    </row>
    <row r="386" spans="1:12" ht="36">
      <c r="A386" s="1169" t="s">
        <v>385</v>
      </c>
      <c r="B386" s="1235" t="s">
        <v>1768</v>
      </c>
      <c r="C386" s="315"/>
      <c r="D386" s="1134">
        <f>'[4]Varga'!C187</f>
        <v>1</v>
      </c>
      <c r="E386" s="1135"/>
      <c r="F386" s="1141">
        <f>D386*8/12</f>
        <v>0.6666666666666666</v>
      </c>
      <c r="G386" s="1145"/>
      <c r="H386" s="1315">
        <f aca="true" t="shared" si="25" ref="H386:H392">SUM(F386:G386)</f>
        <v>0.6666666666666666</v>
      </c>
      <c r="I386" s="315">
        <v>192000</v>
      </c>
      <c r="J386" s="1137">
        <f>H386*I386</f>
        <v>128000</v>
      </c>
      <c r="K386" s="1138"/>
      <c r="L386" s="1139">
        <f t="shared" si="24"/>
        <v>128000</v>
      </c>
    </row>
    <row r="387" spans="1:12" ht="36">
      <c r="A387" s="1169" t="s">
        <v>385</v>
      </c>
      <c r="B387" s="1235" t="s">
        <v>1771</v>
      </c>
      <c r="C387" s="1113"/>
      <c r="D387" s="1144"/>
      <c r="E387" s="1134">
        <f>'[4]Varga'!D192</f>
        <v>1</v>
      </c>
      <c r="F387" s="1140"/>
      <c r="G387" s="1141">
        <f>E387*4/12</f>
        <v>0.3333333333333333</v>
      </c>
      <c r="H387" s="1315">
        <f t="shared" si="25"/>
        <v>0.3333333333333333</v>
      </c>
      <c r="I387" s="315">
        <v>191200</v>
      </c>
      <c r="J387" s="1146"/>
      <c r="K387" s="1137">
        <f>H387*I387</f>
        <v>63733.33333333333</v>
      </c>
      <c r="L387" s="1139">
        <f t="shared" si="24"/>
        <v>63733.33333333333</v>
      </c>
    </row>
    <row r="388" spans="1:12" ht="12.75">
      <c r="A388" s="316" t="s">
        <v>385</v>
      </c>
      <c r="B388" s="1234" t="s">
        <v>399</v>
      </c>
      <c r="C388" s="1113"/>
      <c r="D388" s="635">
        <f>'[4]Varga'!C243</f>
        <v>123</v>
      </c>
      <c r="E388" s="1148"/>
      <c r="F388" s="1149">
        <f>D388*8/12</f>
        <v>82</v>
      </c>
      <c r="G388" s="1148"/>
      <c r="H388" s="1316">
        <f t="shared" si="25"/>
        <v>82</v>
      </c>
      <c r="I388" s="315">
        <v>71500</v>
      </c>
      <c r="J388" s="1137">
        <f>H388*I388</f>
        <v>5863000</v>
      </c>
      <c r="K388" s="1143"/>
      <c r="L388" s="1139">
        <f t="shared" si="24"/>
        <v>5863000</v>
      </c>
    </row>
    <row r="389" spans="1:12" ht="12.75">
      <c r="A389" s="316" t="s">
        <v>385</v>
      </c>
      <c r="B389" s="1234" t="s">
        <v>400</v>
      </c>
      <c r="C389" s="1113"/>
      <c r="D389" s="1140"/>
      <c r="E389" s="635">
        <f>'[4]Varga'!D249</f>
        <v>123</v>
      </c>
      <c r="F389" s="1148">
        <f>D389*8/12</f>
        <v>0</v>
      </c>
      <c r="G389" s="1134">
        <f>E389*4/12</f>
        <v>41</v>
      </c>
      <c r="H389" s="1316">
        <f t="shared" si="25"/>
        <v>41</v>
      </c>
      <c r="I389" s="315">
        <v>68000</v>
      </c>
      <c r="J389" s="1143">
        <f>F389*I389</f>
        <v>0</v>
      </c>
      <c r="K389" s="1137">
        <f>H389*I389</f>
        <v>2788000</v>
      </c>
      <c r="L389" s="1139">
        <f t="shared" si="24"/>
        <v>2788000</v>
      </c>
    </row>
    <row r="390" spans="1:12" ht="12.75">
      <c r="A390" s="316" t="s">
        <v>385</v>
      </c>
      <c r="B390" s="1234" t="s">
        <v>1392</v>
      </c>
      <c r="C390" s="1113"/>
      <c r="D390" s="635">
        <f>'[4]Varga'!C281</f>
        <v>134</v>
      </c>
      <c r="E390" s="1148"/>
      <c r="F390" s="1134">
        <f>D390*8/12</f>
        <v>89.33333333333333</v>
      </c>
      <c r="G390" s="1148"/>
      <c r="H390" s="1316">
        <f t="shared" si="25"/>
        <v>89.33333333333333</v>
      </c>
      <c r="I390" s="315">
        <v>360000</v>
      </c>
      <c r="J390" s="1137">
        <f>H390*I390</f>
        <v>32160000</v>
      </c>
      <c r="K390" s="1143"/>
      <c r="L390" s="1139">
        <f t="shared" si="24"/>
        <v>32160000</v>
      </c>
    </row>
    <row r="391" spans="1:12" ht="24">
      <c r="A391" s="316" t="s">
        <v>385</v>
      </c>
      <c r="B391" s="1234" t="s">
        <v>1393</v>
      </c>
      <c r="C391" s="1113"/>
      <c r="D391" s="1140"/>
      <c r="E391" s="635">
        <f>'[4]Varga'!D285</f>
        <v>139</v>
      </c>
      <c r="F391" s="1148">
        <f>D391*8/12</f>
        <v>0</v>
      </c>
      <c r="G391" s="1134">
        <f>E391*4/12</f>
        <v>46.333333333333336</v>
      </c>
      <c r="H391" s="1316">
        <f t="shared" si="25"/>
        <v>46.333333333333336</v>
      </c>
      <c r="I391" s="315">
        <v>342000</v>
      </c>
      <c r="J391" s="1143">
        <f>F391*I391</f>
        <v>0</v>
      </c>
      <c r="K391" s="1137">
        <f>H391*I391</f>
        <v>15846000</v>
      </c>
      <c r="L391" s="1139">
        <f t="shared" si="24"/>
        <v>15846000</v>
      </c>
    </row>
    <row r="392" spans="1:12" ht="12.75">
      <c r="A392" s="316" t="s">
        <v>385</v>
      </c>
      <c r="B392" s="1234" t="s">
        <v>395</v>
      </c>
      <c r="C392" s="315"/>
      <c r="D392" s="1134">
        <f>'[4]Varga'!C322</f>
        <v>85</v>
      </c>
      <c r="E392" s="1134">
        <f>'[4]Varga'!D327</f>
        <v>85</v>
      </c>
      <c r="F392" s="635">
        <f>D392/12*8</f>
        <v>56.666666666666664</v>
      </c>
      <c r="G392" s="635">
        <f>E392/12*4</f>
        <v>28.333333333333332</v>
      </c>
      <c r="H392" s="1315">
        <f t="shared" si="25"/>
        <v>85</v>
      </c>
      <c r="I392" s="315">
        <v>18000</v>
      </c>
      <c r="J392" s="1147">
        <f>I392*F392</f>
        <v>1020000</v>
      </c>
      <c r="K392" s="1147">
        <f>G392*I392</f>
        <v>510000</v>
      </c>
      <c r="L392" s="1180">
        <f t="shared" si="24"/>
        <v>1530000</v>
      </c>
    </row>
    <row r="393" spans="1:12" ht="12.75">
      <c r="A393" s="1181" t="s">
        <v>385</v>
      </c>
      <c r="B393" s="1235" t="s">
        <v>59</v>
      </c>
      <c r="C393" s="1113"/>
      <c r="D393" s="1148"/>
      <c r="E393" s="1140"/>
      <c r="F393" s="1140"/>
      <c r="G393" s="1140"/>
      <c r="H393" s="1316">
        <f>'[4]Varga'!E359</f>
        <v>43</v>
      </c>
      <c r="I393" s="315">
        <v>65000</v>
      </c>
      <c r="J393" s="1137"/>
      <c r="K393" s="1137"/>
      <c r="L393" s="1139">
        <f>H393*I393</f>
        <v>2795000</v>
      </c>
    </row>
    <row r="394" spans="1:12" ht="12.75">
      <c r="A394" s="1181" t="s">
        <v>385</v>
      </c>
      <c r="B394" s="1238" t="s">
        <v>60</v>
      </c>
      <c r="C394" s="1113"/>
      <c r="D394" s="1144"/>
      <c r="E394" s="1140"/>
      <c r="F394" s="1140"/>
      <c r="G394" s="1140"/>
      <c r="H394" s="1316">
        <f>'[4]Varga'!D368</f>
        <v>156</v>
      </c>
      <c r="I394" s="315">
        <v>10000</v>
      </c>
      <c r="J394" s="1138"/>
      <c r="K394" s="1137"/>
      <c r="L394" s="1139">
        <f>H394*I394</f>
        <v>1560000</v>
      </c>
    </row>
    <row r="395" spans="1:12" ht="12.75">
      <c r="A395" s="1206" t="s">
        <v>385</v>
      </c>
      <c r="B395" s="1242" t="s">
        <v>249</v>
      </c>
      <c r="C395" s="1188"/>
      <c r="D395" s="1189"/>
      <c r="E395" s="1190"/>
      <c r="F395" s="1190"/>
      <c r="G395" s="1190"/>
      <c r="H395" s="1322">
        <f>'[4]Varga'!D369</f>
        <v>526</v>
      </c>
      <c r="I395" s="1192">
        <v>1000</v>
      </c>
      <c r="J395" s="1193"/>
      <c r="K395" s="1194"/>
      <c r="L395" s="1195">
        <f>H395*I395</f>
        <v>526000</v>
      </c>
    </row>
    <row r="396" spans="1:12" ht="26.25" customHeight="1">
      <c r="A396" s="1349" t="s">
        <v>385</v>
      </c>
      <c r="B396" s="1350"/>
      <c r="C396" s="1350"/>
      <c r="D396" s="1350"/>
      <c r="E396" s="1350"/>
      <c r="F396" s="1350"/>
      <c r="G396" s="1350"/>
      <c r="H396" s="1350"/>
      <c r="I396" s="1159" t="s">
        <v>1612</v>
      </c>
      <c r="J396" s="1162"/>
      <c r="K396" s="1160"/>
      <c r="L396" s="1161">
        <f>SUM(L381:L395)</f>
        <v>189321066.66666666</v>
      </c>
    </row>
    <row r="397" spans="1:12" ht="12.75">
      <c r="A397" s="655" t="s">
        <v>55</v>
      </c>
      <c r="B397" s="1244" t="s">
        <v>393</v>
      </c>
      <c r="C397" s="1199"/>
      <c r="D397" s="1197">
        <f>'[4]Tparti'!C43</f>
        <v>257</v>
      </c>
      <c r="E397" s="1205"/>
      <c r="F397" s="1197"/>
      <c r="G397" s="1197"/>
      <c r="H397" s="1323"/>
      <c r="I397" s="1199">
        <v>2550000</v>
      </c>
      <c r="J397" s="1200">
        <f>'[4]Tparti segéd'!M16</f>
        <v>36380000</v>
      </c>
      <c r="K397" s="1201"/>
      <c r="L397" s="1202">
        <f aca="true" t="shared" si="26" ref="L397:L406">SUM(J397:K397)</f>
        <v>36380000</v>
      </c>
    </row>
    <row r="398" spans="1:12" ht="12.75">
      <c r="A398" s="656" t="s">
        <v>55</v>
      </c>
      <c r="B398" s="1245" t="s">
        <v>396</v>
      </c>
      <c r="C398" s="1136"/>
      <c r="D398" s="1149">
        <f>'[4]Tparti'!C48</f>
        <v>335</v>
      </c>
      <c r="E398" s="1179"/>
      <c r="F398" s="1134"/>
      <c r="G398" s="1134"/>
      <c r="H398" s="1316"/>
      <c r="I398" s="1136">
        <v>2550000</v>
      </c>
      <c r="J398" s="1137">
        <f>'[4]Tparti segéd'!M17</f>
        <v>60520000</v>
      </c>
      <c r="K398" s="1138"/>
      <c r="L398" s="1139">
        <f t="shared" si="26"/>
        <v>60520000</v>
      </c>
    </row>
    <row r="399" spans="1:12" ht="12.75">
      <c r="A399" s="656" t="s">
        <v>55</v>
      </c>
      <c r="B399" s="1245" t="s">
        <v>393</v>
      </c>
      <c r="C399" s="1136"/>
      <c r="D399" s="1135"/>
      <c r="E399" s="1134">
        <f>'[4]Tparti'!D53</f>
        <v>219</v>
      </c>
      <c r="F399" s="1134"/>
      <c r="G399" s="1134"/>
      <c r="H399" s="1316"/>
      <c r="I399" s="1136">
        <v>2540000</v>
      </c>
      <c r="J399" s="1138"/>
      <c r="K399" s="1137">
        <f>'[4]Tparti segéd'!M42</f>
        <v>15409333.333333334</v>
      </c>
      <c r="L399" s="1139">
        <f t="shared" si="26"/>
        <v>15409333.333333334</v>
      </c>
    </row>
    <row r="400" spans="1:12" ht="12.75">
      <c r="A400" s="656" t="s">
        <v>55</v>
      </c>
      <c r="B400" s="1245" t="s">
        <v>397</v>
      </c>
      <c r="C400" s="1136"/>
      <c r="D400" s="1135"/>
      <c r="E400" s="1134">
        <f>'[4]Tparti'!D58</f>
        <v>143</v>
      </c>
      <c r="F400" s="1134"/>
      <c r="G400" s="1134"/>
      <c r="H400" s="1316"/>
      <c r="I400" s="1136">
        <v>2540000</v>
      </c>
      <c r="J400" s="1138"/>
      <c r="K400" s="1137">
        <f>'[4]Tparti segéd'!M43</f>
        <v>11938000</v>
      </c>
      <c r="L400" s="1139">
        <f t="shared" si="26"/>
        <v>11938000</v>
      </c>
    </row>
    <row r="401" spans="1:12" ht="12.75">
      <c r="A401" s="656" t="s">
        <v>55</v>
      </c>
      <c r="B401" s="1245" t="s">
        <v>398</v>
      </c>
      <c r="C401" s="1136"/>
      <c r="D401" s="1135"/>
      <c r="E401" s="1134">
        <f>'[4]Tparti'!D62</f>
        <v>200</v>
      </c>
      <c r="F401" s="1134"/>
      <c r="G401" s="1134"/>
      <c r="H401" s="1316"/>
      <c r="I401" s="1136">
        <v>2540000</v>
      </c>
      <c r="J401" s="1138"/>
      <c r="K401" s="1137">
        <f>'[4]Tparti segéd'!M44</f>
        <v>17949333.333333332</v>
      </c>
      <c r="L401" s="1139">
        <f t="shared" si="26"/>
        <v>17949333.333333332</v>
      </c>
    </row>
    <row r="402" spans="1:12" ht="36">
      <c r="A402" s="656" t="s">
        <v>55</v>
      </c>
      <c r="B402" s="1235" t="s">
        <v>1478</v>
      </c>
      <c r="C402" s="315"/>
      <c r="D402" s="1134">
        <f>'[4]Tparti'!C174</f>
        <v>1</v>
      </c>
      <c r="E402" s="1140"/>
      <c r="F402" s="1141">
        <f>D402*8/12</f>
        <v>0.6666666666666666</v>
      </c>
      <c r="G402" s="1142"/>
      <c r="H402" s="1315">
        <f>SUM(F402:G402)</f>
        <v>0.6666666666666666</v>
      </c>
      <c r="I402" s="315">
        <v>384000</v>
      </c>
      <c r="J402" s="1137">
        <f>H402*I402</f>
        <v>256000</v>
      </c>
      <c r="K402" s="1143">
        <f>G402*I402</f>
        <v>0</v>
      </c>
      <c r="L402" s="1139">
        <f t="shared" si="26"/>
        <v>256000</v>
      </c>
    </row>
    <row r="403" spans="1:12" ht="36">
      <c r="A403" s="656" t="s">
        <v>55</v>
      </c>
      <c r="B403" s="1235" t="s">
        <v>1770</v>
      </c>
      <c r="C403" s="315"/>
      <c r="D403" s="1140"/>
      <c r="E403" s="1134">
        <f>'[4]Tparti'!D180</f>
        <v>1</v>
      </c>
      <c r="F403" s="1142"/>
      <c r="G403" s="1141">
        <f>E403/12*4</f>
        <v>0.3333333333333333</v>
      </c>
      <c r="H403" s="1315">
        <f>SUM(F403:G403)</f>
        <v>0.3333333333333333</v>
      </c>
      <c r="I403" s="315">
        <v>382400</v>
      </c>
      <c r="J403" s="1143">
        <f>F403*I403</f>
        <v>0</v>
      </c>
      <c r="K403" s="1137">
        <f>H403*I403</f>
        <v>127466.66666666666</v>
      </c>
      <c r="L403" s="1139">
        <f t="shared" si="26"/>
        <v>127466.66666666666</v>
      </c>
    </row>
    <row r="404" spans="1:12" ht="12.75">
      <c r="A404" s="656" t="s">
        <v>55</v>
      </c>
      <c r="B404" s="1234" t="s">
        <v>1394</v>
      </c>
      <c r="C404" s="1113"/>
      <c r="D404" s="635">
        <f>'[4]Tparti'!C256</f>
        <v>143</v>
      </c>
      <c r="E404" s="1148"/>
      <c r="F404" s="1134">
        <f>D404*8/12</f>
        <v>95.33333333333333</v>
      </c>
      <c r="G404" s="1148"/>
      <c r="H404" s="1316">
        <f>SUM(F404:G404)</f>
        <v>95.33333333333333</v>
      </c>
      <c r="I404" s="315">
        <v>71500</v>
      </c>
      <c r="J404" s="1137">
        <f>H404*I404</f>
        <v>6816333.333333333</v>
      </c>
      <c r="K404" s="1143"/>
      <c r="L404" s="1139">
        <f t="shared" si="26"/>
        <v>6816333.333333333</v>
      </c>
    </row>
    <row r="405" spans="1:12" ht="12.75">
      <c r="A405" s="656" t="s">
        <v>55</v>
      </c>
      <c r="B405" s="1234" t="s">
        <v>1395</v>
      </c>
      <c r="C405" s="1113"/>
      <c r="D405" s="1140"/>
      <c r="E405" s="635">
        <f>'[4]Tparti'!D260</f>
        <v>178</v>
      </c>
      <c r="F405" s="1148">
        <f>D405*8/12</f>
        <v>0</v>
      </c>
      <c r="G405" s="1134">
        <f>E405*4/12</f>
        <v>59.333333333333336</v>
      </c>
      <c r="H405" s="1316">
        <f>SUM(F405:G405)</f>
        <v>59.333333333333336</v>
      </c>
      <c r="I405" s="315">
        <v>68000</v>
      </c>
      <c r="J405" s="1143">
        <f>F405*I405</f>
        <v>0</v>
      </c>
      <c r="K405" s="1137">
        <f>H405*I405</f>
        <v>4034666.666666667</v>
      </c>
      <c r="L405" s="1139">
        <f t="shared" si="26"/>
        <v>4034666.666666667</v>
      </c>
    </row>
    <row r="406" spans="1:12" ht="12.75">
      <c r="A406" s="656" t="s">
        <v>55</v>
      </c>
      <c r="B406" s="1234" t="s">
        <v>395</v>
      </c>
      <c r="C406" s="315"/>
      <c r="D406" s="1134">
        <f>'[4]Tparti'!C322</f>
        <v>226</v>
      </c>
      <c r="E406" s="1134">
        <f>'[4]Tparti'!D327</f>
        <v>208</v>
      </c>
      <c r="F406" s="635">
        <f>D406/12*8</f>
        <v>150.66666666666666</v>
      </c>
      <c r="G406" s="635">
        <f>E406/12*4</f>
        <v>69.33333333333333</v>
      </c>
      <c r="H406" s="1315">
        <f>SUM(F406:G406)</f>
        <v>220</v>
      </c>
      <c r="I406" s="315">
        <v>18000</v>
      </c>
      <c r="J406" s="1147">
        <f>I406*F406</f>
        <v>2712000</v>
      </c>
      <c r="K406" s="1147">
        <f>G406*I406</f>
        <v>1248000</v>
      </c>
      <c r="L406" s="1180">
        <f t="shared" si="26"/>
        <v>3960000</v>
      </c>
    </row>
    <row r="407" spans="1:12" ht="12.75">
      <c r="A407" s="656" t="s">
        <v>55</v>
      </c>
      <c r="B407" s="1235" t="s">
        <v>59</v>
      </c>
      <c r="C407" s="1113"/>
      <c r="D407" s="1148"/>
      <c r="E407" s="1140"/>
      <c r="F407" s="1140"/>
      <c r="G407" s="1140"/>
      <c r="H407" s="1316">
        <f>'[4]Tparti'!E359</f>
        <v>84</v>
      </c>
      <c r="I407" s="315">
        <v>65000</v>
      </c>
      <c r="J407" s="1137"/>
      <c r="K407" s="1137"/>
      <c r="L407" s="1139">
        <f>H407*I407</f>
        <v>5460000</v>
      </c>
    </row>
    <row r="408" spans="1:12" ht="12.75">
      <c r="A408" s="656" t="s">
        <v>55</v>
      </c>
      <c r="B408" s="1238" t="s">
        <v>60</v>
      </c>
      <c r="C408" s="1113"/>
      <c r="D408" s="1144"/>
      <c r="E408" s="1140"/>
      <c r="F408" s="1140"/>
      <c r="G408" s="1140"/>
      <c r="H408" s="1316">
        <f>'[4]Tparti'!D368</f>
        <v>146</v>
      </c>
      <c r="I408" s="315">
        <v>10000</v>
      </c>
      <c r="J408" s="1138"/>
      <c r="K408" s="1137"/>
      <c r="L408" s="1139">
        <f>H408*I408</f>
        <v>1460000</v>
      </c>
    </row>
    <row r="409" spans="1:12" ht="12.75">
      <c r="A409" s="657" t="s">
        <v>55</v>
      </c>
      <c r="B409" s="1242" t="s">
        <v>249</v>
      </c>
      <c r="C409" s="1188"/>
      <c r="D409" s="1189"/>
      <c r="E409" s="1190"/>
      <c r="F409" s="1190"/>
      <c r="G409" s="1190"/>
      <c r="H409" s="1322">
        <f>'[4]Tparti'!D369</f>
        <v>562</v>
      </c>
      <c r="I409" s="1192">
        <v>1000</v>
      </c>
      <c r="J409" s="1193"/>
      <c r="K409" s="1194"/>
      <c r="L409" s="1195">
        <f>H409*I409</f>
        <v>562000</v>
      </c>
    </row>
    <row r="410" spans="1:12" ht="24.75" customHeight="1">
      <c r="A410" s="1357" t="s">
        <v>55</v>
      </c>
      <c r="B410" s="1348"/>
      <c r="C410" s="1348"/>
      <c r="D410" s="1348"/>
      <c r="E410" s="1348"/>
      <c r="F410" s="1348"/>
      <c r="G410" s="1348"/>
      <c r="H410" s="1348"/>
      <c r="I410" s="1159" t="s">
        <v>1612</v>
      </c>
      <c r="J410" s="1162"/>
      <c r="K410" s="1160"/>
      <c r="L410" s="1161">
        <f>SUM(L397:L409)</f>
        <v>164873133.3333333</v>
      </c>
    </row>
    <row r="411" spans="1:12" ht="12.75">
      <c r="A411" s="655" t="s">
        <v>214</v>
      </c>
      <c r="B411" s="1243" t="s">
        <v>1832</v>
      </c>
      <c r="C411" s="1196"/>
      <c r="D411" s="1197">
        <f>'[4]Széchenyi gimi'!C29</f>
        <v>19</v>
      </c>
      <c r="E411" s="1198"/>
      <c r="F411" s="1197"/>
      <c r="G411" s="1197"/>
      <c r="H411" s="1323"/>
      <c r="I411" s="1199">
        <v>2550000</v>
      </c>
      <c r="J411" s="1200">
        <f>'[4]Széchenyi gimi segéd'!M14</f>
        <v>2210000</v>
      </c>
      <c r="K411" s="1201"/>
      <c r="L411" s="1202">
        <f aca="true" t="shared" si="27" ref="L411:L430">SUM(J411:K411)</f>
        <v>2210000</v>
      </c>
    </row>
    <row r="412" spans="1:12" ht="12.75">
      <c r="A412" s="656" t="s">
        <v>214</v>
      </c>
      <c r="B412" s="1238" t="s">
        <v>1833</v>
      </c>
      <c r="C412" s="1110"/>
      <c r="D412" s="1134">
        <f>'[4]Széchenyi gimi'!C30</f>
        <v>49</v>
      </c>
      <c r="E412" s="1135"/>
      <c r="F412" s="1134"/>
      <c r="G412" s="1134"/>
      <c r="H412" s="1316"/>
      <c r="I412" s="1136">
        <v>2550000</v>
      </c>
      <c r="J412" s="1137">
        <f>'[4]Széchenyi gimi segéd'!M15</f>
        <v>7310000</v>
      </c>
      <c r="K412" s="1138"/>
      <c r="L412" s="1139">
        <f t="shared" si="27"/>
        <v>7310000</v>
      </c>
    </row>
    <row r="413" spans="1:12" ht="12.75">
      <c r="A413" s="656" t="s">
        <v>214</v>
      </c>
      <c r="B413" s="1238" t="s">
        <v>1834</v>
      </c>
      <c r="C413" s="1136"/>
      <c r="D413" s="1135"/>
      <c r="E413" s="1134">
        <f>'[4]Széchenyi gimi'!D38</f>
        <v>19</v>
      </c>
      <c r="F413" s="1134"/>
      <c r="G413" s="1134"/>
      <c r="H413" s="1316"/>
      <c r="I413" s="1136">
        <v>2540000</v>
      </c>
      <c r="J413" s="1138"/>
      <c r="K413" s="1137">
        <f>'[4]Széchenyi gimi segéd'!M40</f>
        <v>1270000</v>
      </c>
      <c r="L413" s="1139">
        <f t="shared" si="27"/>
        <v>1270000</v>
      </c>
    </row>
    <row r="414" spans="1:12" ht="12.75">
      <c r="A414" s="656" t="s">
        <v>214</v>
      </c>
      <c r="B414" s="1238" t="s">
        <v>1835</v>
      </c>
      <c r="C414" s="1136"/>
      <c r="D414" s="1135"/>
      <c r="E414" s="1134">
        <f>'[4]Széchenyi gimi'!D39</f>
        <v>25</v>
      </c>
      <c r="F414" s="1134"/>
      <c r="G414" s="1134"/>
      <c r="H414" s="1316"/>
      <c r="I414" s="1136">
        <v>2540000</v>
      </c>
      <c r="J414" s="1138"/>
      <c r="K414" s="1137">
        <f>'[4]Széchenyi gimi segéd'!M41</f>
        <v>1862666.6666666667</v>
      </c>
      <c r="L414" s="1139">
        <f t="shared" si="27"/>
        <v>1862666.6666666667</v>
      </c>
    </row>
    <row r="415" spans="1:12" ht="12.75">
      <c r="A415" s="656" t="s">
        <v>214</v>
      </c>
      <c r="B415" s="1245" t="s">
        <v>393</v>
      </c>
      <c r="C415" s="1136"/>
      <c r="D415" s="1134">
        <f>'[4]Széchenyi gimi'!C43</f>
        <v>350.5</v>
      </c>
      <c r="E415" s="1179"/>
      <c r="F415" s="1134"/>
      <c r="G415" s="1134"/>
      <c r="H415" s="1316"/>
      <c r="I415" s="1136">
        <v>2550000</v>
      </c>
      <c r="J415" s="1137">
        <f>'[4]Széchenyi gimi segéd'!M16</f>
        <v>49640000</v>
      </c>
      <c r="K415" s="1138"/>
      <c r="L415" s="1139">
        <f t="shared" si="27"/>
        <v>49640000</v>
      </c>
    </row>
    <row r="416" spans="1:12" ht="12.75">
      <c r="A416" s="656" t="s">
        <v>214</v>
      </c>
      <c r="B416" s="1245" t="s">
        <v>396</v>
      </c>
      <c r="C416" s="1136"/>
      <c r="D416" s="1149">
        <f>'[4]Széchenyi gimi'!C48-0.5</f>
        <v>420</v>
      </c>
      <c r="E416" s="1179"/>
      <c r="F416" s="1134"/>
      <c r="G416" s="1134"/>
      <c r="H416" s="1316"/>
      <c r="I416" s="1136">
        <v>2550000</v>
      </c>
      <c r="J416" s="1137">
        <f>'[4]Széchenyi gimi segéd'!M17</f>
        <v>75820000</v>
      </c>
      <c r="K416" s="1138"/>
      <c r="L416" s="1139">
        <f t="shared" si="27"/>
        <v>75820000</v>
      </c>
    </row>
    <row r="417" spans="1:12" ht="12.75">
      <c r="A417" s="656" t="s">
        <v>214</v>
      </c>
      <c r="B417" s="1245" t="s">
        <v>393</v>
      </c>
      <c r="C417" s="1136"/>
      <c r="D417" s="1135"/>
      <c r="E417" s="1134">
        <f>'[4]Széchenyi gimi'!D53</f>
        <v>315.5</v>
      </c>
      <c r="F417" s="1134"/>
      <c r="G417" s="1134"/>
      <c r="H417" s="1316"/>
      <c r="I417" s="1136">
        <v>2540000</v>
      </c>
      <c r="J417" s="1138"/>
      <c r="K417" s="1137">
        <f>'[4]Széchenyi gimi segéd'!M42</f>
        <v>22267333.333333332</v>
      </c>
      <c r="L417" s="1139">
        <f t="shared" si="27"/>
        <v>22267333.333333332</v>
      </c>
    </row>
    <row r="418" spans="1:12" ht="12.75">
      <c r="A418" s="656" t="s">
        <v>214</v>
      </c>
      <c r="B418" s="1245" t="s">
        <v>397</v>
      </c>
      <c r="C418" s="1136"/>
      <c r="D418" s="1135"/>
      <c r="E418" s="1134">
        <f>'[4]Széchenyi gimi'!D58</f>
        <v>171</v>
      </c>
      <c r="F418" s="1134"/>
      <c r="G418" s="1134"/>
      <c r="H418" s="1316"/>
      <c r="I418" s="1136">
        <v>2540000</v>
      </c>
      <c r="J418" s="1138"/>
      <c r="K418" s="1137">
        <f>'[4]Széchenyi gimi segéd'!M43</f>
        <v>14308666.666666666</v>
      </c>
      <c r="L418" s="1139">
        <f t="shared" si="27"/>
        <v>14308666.666666666</v>
      </c>
    </row>
    <row r="419" spans="1:12" ht="12.75">
      <c r="A419" s="656" t="s">
        <v>214</v>
      </c>
      <c r="B419" s="1245" t="s">
        <v>398</v>
      </c>
      <c r="C419" s="1136"/>
      <c r="D419" s="1135"/>
      <c r="E419" s="1134">
        <f>'[4]Széchenyi gimi'!D62</f>
        <v>250.5</v>
      </c>
      <c r="F419" s="1134"/>
      <c r="G419" s="1134"/>
      <c r="H419" s="1316"/>
      <c r="I419" s="1136">
        <v>2540000</v>
      </c>
      <c r="J419" s="1138"/>
      <c r="K419" s="1137">
        <f>'[4]Széchenyi gimi segéd'!M44</f>
        <v>22521333.333333332</v>
      </c>
      <c r="L419" s="1139">
        <f t="shared" si="27"/>
        <v>22521333.333333332</v>
      </c>
    </row>
    <row r="420" spans="1:12" ht="12.75">
      <c r="A420" s="656" t="s">
        <v>214</v>
      </c>
      <c r="B420" s="1235" t="s">
        <v>1836</v>
      </c>
      <c r="C420" s="1113"/>
      <c r="D420" s="1149">
        <f>'[4]Széchenyi gimi'!C131</f>
        <v>17</v>
      </c>
      <c r="E420" s="1144"/>
      <c r="F420" s="635"/>
      <c r="G420" s="635"/>
      <c r="H420" s="1315"/>
      <c r="I420" s="315">
        <v>2550000</v>
      </c>
      <c r="J420" s="1137">
        <f>'[4]Széchenyi gimi segéd'!M24</f>
        <v>170000</v>
      </c>
      <c r="K420" s="1138"/>
      <c r="L420" s="1139">
        <f t="shared" si="27"/>
        <v>170000</v>
      </c>
    </row>
    <row r="421" spans="1:12" ht="12.75">
      <c r="A421" s="656" t="s">
        <v>214</v>
      </c>
      <c r="B421" s="1238" t="s">
        <v>1459</v>
      </c>
      <c r="C421" s="1134"/>
      <c r="D421" s="1135"/>
      <c r="E421" s="1134">
        <f>'[4]Szent-györgyi'!D136</f>
        <v>335</v>
      </c>
      <c r="F421" s="1134"/>
      <c r="G421" s="1134"/>
      <c r="H421" s="1316"/>
      <c r="I421" s="1136">
        <v>2540000</v>
      </c>
      <c r="J421" s="1138"/>
      <c r="K421" s="1137">
        <f>'[4]Szent-györgyi segéd'!M50</f>
        <v>2709333.3333333335</v>
      </c>
      <c r="L421" s="1139">
        <f t="shared" si="27"/>
        <v>2709333.3333333335</v>
      </c>
    </row>
    <row r="422" spans="1:12" ht="36">
      <c r="A422" s="656" t="s">
        <v>214</v>
      </c>
      <c r="B422" s="1239" t="s">
        <v>709</v>
      </c>
      <c r="C422" s="315"/>
      <c r="D422" s="1134">
        <f>'[4]Széchenyi gimi'!C162</f>
        <v>4</v>
      </c>
      <c r="E422" s="1140"/>
      <c r="F422" s="1141">
        <f>D422*8/12</f>
        <v>2.6666666666666665</v>
      </c>
      <c r="G422" s="1142"/>
      <c r="H422" s="1315">
        <f aca="true" t="shared" si="28" ref="H422:H430">SUM(F422:G422)</f>
        <v>2.6666666666666665</v>
      </c>
      <c r="I422" s="315">
        <v>240000</v>
      </c>
      <c r="J422" s="1137">
        <f>H422*I422</f>
        <v>640000</v>
      </c>
      <c r="K422" s="1143">
        <f>G422*I422</f>
        <v>0</v>
      </c>
      <c r="L422" s="1139">
        <f t="shared" si="27"/>
        <v>640000</v>
      </c>
    </row>
    <row r="423" spans="1:12" ht="36">
      <c r="A423" s="656" t="s">
        <v>214</v>
      </c>
      <c r="B423" s="1235" t="s">
        <v>1768</v>
      </c>
      <c r="C423" s="315"/>
      <c r="D423" s="1134">
        <f>'[4]Széchenyi gimi'!C187</f>
        <v>11</v>
      </c>
      <c r="E423" s="1135"/>
      <c r="F423" s="1141">
        <f>D423*8/12</f>
        <v>7.333333333333333</v>
      </c>
      <c r="G423" s="1145"/>
      <c r="H423" s="1315">
        <f t="shared" si="28"/>
        <v>7.333333333333333</v>
      </c>
      <c r="I423" s="315">
        <v>192000</v>
      </c>
      <c r="J423" s="1137">
        <f>H423*I423</f>
        <v>1408000</v>
      </c>
      <c r="K423" s="1138"/>
      <c r="L423" s="1139">
        <f t="shared" si="27"/>
        <v>1408000</v>
      </c>
    </row>
    <row r="424" spans="1:12" ht="24">
      <c r="A424" s="656" t="s">
        <v>214</v>
      </c>
      <c r="B424" s="1235" t="s">
        <v>1769</v>
      </c>
      <c r="C424" s="315"/>
      <c r="D424" s="1134">
        <f>'[4]Széchenyi gimi'!C198</f>
        <v>6</v>
      </c>
      <c r="E424" s="1135"/>
      <c r="F424" s="1141">
        <f>D424*8/12</f>
        <v>4</v>
      </c>
      <c r="G424" s="1145"/>
      <c r="H424" s="1315">
        <f t="shared" si="28"/>
        <v>4</v>
      </c>
      <c r="I424" s="315">
        <v>144000</v>
      </c>
      <c r="J424" s="1137">
        <f>H424*I424</f>
        <v>576000</v>
      </c>
      <c r="K424" s="1138"/>
      <c r="L424" s="1139">
        <f t="shared" si="27"/>
        <v>576000</v>
      </c>
    </row>
    <row r="425" spans="1:12" ht="36">
      <c r="A425" s="656" t="s">
        <v>214</v>
      </c>
      <c r="B425" s="1235" t="s">
        <v>389</v>
      </c>
      <c r="C425" s="315"/>
      <c r="D425" s="1140"/>
      <c r="E425" s="1134">
        <f>'[4]Széchenyi gimi'!D166</f>
        <v>2</v>
      </c>
      <c r="F425" s="1142"/>
      <c r="G425" s="1141">
        <f>E425/12*4</f>
        <v>0.6666666666666666</v>
      </c>
      <c r="H425" s="1315">
        <f t="shared" si="28"/>
        <v>0.6666666666666666</v>
      </c>
      <c r="I425" s="315">
        <v>239000</v>
      </c>
      <c r="J425" s="1143">
        <f>F425*I425</f>
        <v>0</v>
      </c>
      <c r="K425" s="1137">
        <f>H425*I425</f>
        <v>159333.3333333333</v>
      </c>
      <c r="L425" s="1139">
        <f t="shared" si="27"/>
        <v>159333.3333333333</v>
      </c>
    </row>
    <row r="426" spans="1:12" ht="36">
      <c r="A426" s="656" t="s">
        <v>214</v>
      </c>
      <c r="B426" s="1235" t="s">
        <v>1771</v>
      </c>
      <c r="C426" s="1113"/>
      <c r="D426" s="1144"/>
      <c r="E426" s="1134">
        <f>'[4]Széchenyi gimi'!D192</f>
        <v>9</v>
      </c>
      <c r="F426" s="1140"/>
      <c r="G426" s="1141">
        <f>E426*4/12</f>
        <v>3</v>
      </c>
      <c r="H426" s="1315">
        <f t="shared" si="28"/>
        <v>3</v>
      </c>
      <c r="I426" s="315">
        <v>191200</v>
      </c>
      <c r="J426" s="1146"/>
      <c r="K426" s="1137">
        <f>H426*I426</f>
        <v>573600</v>
      </c>
      <c r="L426" s="1139">
        <f t="shared" si="27"/>
        <v>573600</v>
      </c>
    </row>
    <row r="427" spans="1:12" ht="24">
      <c r="A427" s="656" t="s">
        <v>214</v>
      </c>
      <c r="B427" s="1235" t="s">
        <v>1772</v>
      </c>
      <c r="C427" s="1113"/>
      <c r="D427" s="1144"/>
      <c r="E427" s="1134">
        <f>'[4]Széchenyi gimi'!D203</f>
        <v>4</v>
      </c>
      <c r="F427" s="1140"/>
      <c r="G427" s="1141">
        <f>E427*4/12</f>
        <v>1.3333333333333333</v>
      </c>
      <c r="H427" s="1315">
        <f t="shared" si="28"/>
        <v>1.3333333333333333</v>
      </c>
      <c r="I427" s="315">
        <v>143400</v>
      </c>
      <c r="J427" s="1146"/>
      <c r="K427" s="1147">
        <f>H427*I427</f>
        <v>191200</v>
      </c>
      <c r="L427" s="1139">
        <f t="shared" si="27"/>
        <v>191200</v>
      </c>
    </row>
    <row r="428" spans="1:12" ht="12.75">
      <c r="A428" s="656" t="s">
        <v>214</v>
      </c>
      <c r="B428" s="1238" t="s">
        <v>1394</v>
      </c>
      <c r="C428" s="1113"/>
      <c r="D428" s="635">
        <f>'[4]Széchenyi gimi'!C256</f>
        <v>35</v>
      </c>
      <c r="E428" s="1148"/>
      <c r="F428" s="1134">
        <f>D428*8/12</f>
        <v>23.333333333333332</v>
      </c>
      <c r="G428" s="1148"/>
      <c r="H428" s="1316">
        <f t="shared" si="28"/>
        <v>23.333333333333332</v>
      </c>
      <c r="I428" s="315">
        <v>71500</v>
      </c>
      <c r="J428" s="1137">
        <f>H428*I428</f>
        <v>1668333.3333333333</v>
      </c>
      <c r="K428" s="1143"/>
      <c r="L428" s="1139">
        <f t="shared" si="27"/>
        <v>1668333.3333333333</v>
      </c>
    </row>
    <row r="429" spans="1:12" ht="12.75">
      <c r="A429" s="656" t="s">
        <v>214</v>
      </c>
      <c r="B429" s="1238" t="s">
        <v>1395</v>
      </c>
      <c r="C429" s="1113"/>
      <c r="D429" s="1140"/>
      <c r="E429" s="635">
        <f>'[4]Széchenyi gimi'!D260</f>
        <v>35</v>
      </c>
      <c r="F429" s="1148">
        <f>D429*8/12</f>
        <v>0</v>
      </c>
      <c r="G429" s="1134">
        <f>E429*4/12</f>
        <v>11.666666666666666</v>
      </c>
      <c r="H429" s="1316">
        <f t="shared" si="28"/>
        <v>11.666666666666666</v>
      </c>
      <c r="I429" s="315">
        <v>68000</v>
      </c>
      <c r="J429" s="1143">
        <f>F429*I429</f>
        <v>0</v>
      </c>
      <c r="K429" s="1137">
        <f>H429*I429</f>
        <v>793333.3333333333</v>
      </c>
      <c r="L429" s="1139">
        <f t="shared" si="27"/>
        <v>793333.3333333333</v>
      </c>
    </row>
    <row r="430" spans="1:12" ht="12.75">
      <c r="A430" s="656" t="s">
        <v>214</v>
      </c>
      <c r="B430" s="1234" t="s">
        <v>395</v>
      </c>
      <c r="C430" s="315"/>
      <c r="D430" s="1134">
        <f>'[4]Széchenyi gimi'!C322</f>
        <v>242</v>
      </c>
      <c r="E430" s="1134">
        <f>'[4]Széchenyi gimi'!D327</f>
        <v>226</v>
      </c>
      <c r="F430" s="635">
        <f>D430/12*8</f>
        <v>161.33333333333334</v>
      </c>
      <c r="G430" s="635">
        <f>E430/12*4</f>
        <v>75.33333333333333</v>
      </c>
      <c r="H430" s="1315">
        <f t="shared" si="28"/>
        <v>236.66666666666669</v>
      </c>
      <c r="I430" s="315">
        <v>18000</v>
      </c>
      <c r="J430" s="1147">
        <f>I430*F430</f>
        <v>2904000</v>
      </c>
      <c r="K430" s="1147">
        <f>G430*I430</f>
        <v>1356000</v>
      </c>
      <c r="L430" s="1180">
        <f t="shared" si="27"/>
        <v>4260000</v>
      </c>
    </row>
    <row r="431" spans="1:12" ht="12.75">
      <c r="A431" s="656" t="s">
        <v>214</v>
      </c>
      <c r="B431" s="1235" t="s">
        <v>59</v>
      </c>
      <c r="C431" s="1113"/>
      <c r="D431" s="1148"/>
      <c r="E431" s="1140"/>
      <c r="F431" s="1140"/>
      <c r="G431" s="1140"/>
      <c r="H431" s="1316">
        <f>'[4]Széchenyi gimi'!E359</f>
        <v>64.8</v>
      </c>
      <c r="I431" s="315">
        <v>65000</v>
      </c>
      <c r="J431" s="1137"/>
      <c r="K431" s="1137"/>
      <c r="L431" s="1139">
        <f>H431*I431</f>
        <v>4212000</v>
      </c>
    </row>
    <row r="432" spans="1:12" ht="12.75">
      <c r="A432" s="656" t="s">
        <v>214</v>
      </c>
      <c r="B432" s="1238" t="s">
        <v>60</v>
      </c>
      <c r="C432" s="1113"/>
      <c r="D432" s="1144"/>
      <c r="E432" s="1140"/>
      <c r="F432" s="1140"/>
      <c r="G432" s="1140"/>
      <c r="H432" s="1316">
        <f>'[4]Széchenyi gimi'!D368</f>
        <v>180</v>
      </c>
      <c r="I432" s="315">
        <v>10000</v>
      </c>
      <c r="J432" s="1138"/>
      <c r="K432" s="1137"/>
      <c r="L432" s="1139">
        <f>H432*I432</f>
        <v>1800000</v>
      </c>
    </row>
    <row r="433" spans="1:12" ht="12.75">
      <c r="A433" s="657" t="s">
        <v>214</v>
      </c>
      <c r="B433" s="1242" t="s">
        <v>249</v>
      </c>
      <c r="C433" s="1188"/>
      <c r="D433" s="1189"/>
      <c r="E433" s="1190"/>
      <c r="F433" s="1190"/>
      <c r="G433" s="1190"/>
      <c r="H433" s="1322">
        <f>'[4]Széchenyi gimi'!D369</f>
        <v>728</v>
      </c>
      <c r="I433" s="1192">
        <v>1000</v>
      </c>
      <c r="J433" s="1193"/>
      <c r="K433" s="1194"/>
      <c r="L433" s="1195">
        <f>H433*I433</f>
        <v>728000</v>
      </c>
    </row>
    <row r="434" spans="1:12" ht="24" customHeight="1">
      <c r="A434" s="1357" t="s">
        <v>214</v>
      </c>
      <c r="B434" s="1348"/>
      <c r="C434" s="1348"/>
      <c r="D434" s="1348"/>
      <c r="E434" s="1348"/>
      <c r="F434" s="1348"/>
      <c r="G434" s="1348"/>
      <c r="H434" s="1348"/>
      <c r="I434" s="1159" t="s">
        <v>1612</v>
      </c>
      <c r="J434" s="1162"/>
      <c r="K434" s="1160"/>
      <c r="L434" s="1161">
        <f>SUM(L411:L433)</f>
        <v>217099133.33333337</v>
      </c>
    </row>
    <row r="435" spans="1:12" ht="12.75">
      <c r="A435" s="1204" t="s">
        <v>1610</v>
      </c>
      <c r="B435" s="1244" t="s">
        <v>393</v>
      </c>
      <c r="C435" s="1199"/>
      <c r="D435" s="1197">
        <f>'[4]Műszaki'!C43</f>
        <v>1131.1</v>
      </c>
      <c r="E435" s="1205"/>
      <c r="F435" s="1197"/>
      <c r="G435" s="1197"/>
      <c r="H435" s="1323"/>
      <c r="I435" s="1199">
        <v>2550000</v>
      </c>
      <c r="J435" s="1200">
        <f>'[4]Műszaki segéd'!M16</f>
        <v>159970000</v>
      </c>
      <c r="K435" s="1201"/>
      <c r="L435" s="1202">
        <f aca="true" t="shared" si="29" ref="L435:L461">SUM(J435:K435)</f>
        <v>159970000</v>
      </c>
    </row>
    <row r="436" spans="1:12" ht="12.75">
      <c r="A436" s="1181" t="s">
        <v>1610</v>
      </c>
      <c r="B436" s="1245" t="s">
        <v>396</v>
      </c>
      <c r="C436" s="1136"/>
      <c r="D436" s="1149">
        <f>'[4]Műszaki'!C48-0.1</f>
        <v>861</v>
      </c>
      <c r="E436" s="1179"/>
      <c r="F436" s="1134"/>
      <c r="G436" s="1134"/>
      <c r="H436" s="1316"/>
      <c r="I436" s="1136">
        <v>2550000</v>
      </c>
      <c r="J436" s="1137">
        <f>'[4]Műszaki segéd'!M17</f>
        <v>155380000</v>
      </c>
      <c r="K436" s="1138"/>
      <c r="L436" s="1139">
        <f t="shared" si="29"/>
        <v>155380000</v>
      </c>
    </row>
    <row r="437" spans="1:12" ht="12.75">
      <c r="A437" s="1181" t="s">
        <v>1610</v>
      </c>
      <c r="B437" s="1245" t="s">
        <v>393</v>
      </c>
      <c r="C437" s="1136"/>
      <c r="D437" s="1135"/>
      <c r="E437" s="1134">
        <f>'[4]Műszaki'!D53</f>
        <v>1130</v>
      </c>
      <c r="F437" s="1134"/>
      <c r="G437" s="1134"/>
      <c r="H437" s="1316"/>
      <c r="I437" s="1136">
        <v>2540000</v>
      </c>
      <c r="J437" s="1138"/>
      <c r="K437" s="1137">
        <f>'[4]Műszaki segéd'!M42</f>
        <v>79586666.66666667</v>
      </c>
      <c r="L437" s="1139">
        <f t="shared" si="29"/>
        <v>79586666.66666667</v>
      </c>
    </row>
    <row r="438" spans="1:12" ht="12.75">
      <c r="A438" s="1181" t="s">
        <v>1610</v>
      </c>
      <c r="B438" s="1245" t="s">
        <v>397</v>
      </c>
      <c r="C438" s="1136"/>
      <c r="D438" s="1135"/>
      <c r="E438" s="1134">
        <f>'[4]Műszaki'!D58</f>
        <v>465</v>
      </c>
      <c r="F438" s="1134"/>
      <c r="G438" s="1134"/>
      <c r="H438" s="1316"/>
      <c r="I438" s="1136">
        <v>2540000</v>
      </c>
      <c r="J438" s="1138"/>
      <c r="K438" s="1137">
        <f>'[4]Műszaki segéd'!M43</f>
        <v>38777333.333333336</v>
      </c>
      <c r="L438" s="1139">
        <f t="shared" si="29"/>
        <v>38777333.333333336</v>
      </c>
    </row>
    <row r="439" spans="1:12" ht="12.75">
      <c r="A439" s="1181" t="s">
        <v>1610</v>
      </c>
      <c r="B439" s="1245" t="s">
        <v>398</v>
      </c>
      <c r="C439" s="1136"/>
      <c r="D439" s="1135"/>
      <c r="E439" s="1134">
        <f>'[4]Műszaki'!D62</f>
        <v>401</v>
      </c>
      <c r="F439" s="1134"/>
      <c r="G439" s="1134"/>
      <c r="H439" s="1316"/>
      <c r="I439" s="1136">
        <v>2540000</v>
      </c>
      <c r="J439" s="1138"/>
      <c r="K439" s="1137">
        <f>'[4]Műszaki segéd'!M44</f>
        <v>36068000</v>
      </c>
      <c r="L439" s="1139">
        <f t="shared" si="29"/>
        <v>36068000</v>
      </c>
    </row>
    <row r="440" spans="1:12" ht="12.75">
      <c r="A440" s="1181" t="s">
        <v>1610</v>
      </c>
      <c r="B440" s="1235" t="s">
        <v>1396</v>
      </c>
      <c r="C440" s="1136"/>
      <c r="D440" s="1134">
        <f>'[4]Műszaki'!C67</f>
        <v>697</v>
      </c>
      <c r="E440" s="1179"/>
      <c r="F440" s="1134"/>
      <c r="G440" s="1134"/>
      <c r="H440" s="1316"/>
      <c r="I440" s="1136">
        <v>2550000</v>
      </c>
      <c r="J440" s="1137">
        <f>'[4]Műszaki segéd'!M18</f>
        <v>85850000</v>
      </c>
      <c r="K440" s="1138"/>
      <c r="L440" s="1139">
        <f t="shared" si="29"/>
        <v>85850000</v>
      </c>
    </row>
    <row r="441" spans="1:12" ht="12.75">
      <c r="A441" s="1181" t="s">
        <v>1610</v>
      </c>
      <c r="B441" s="1235" t="s">
        <v>394</v>
      </c>
      <c r="C441" s="1136"/>
      <c r="D441" s="1134">
        <f>'[4]Műszaki'!C68</f>
        <v>105</v>
      </c>
      <c r="E441" s="1135"/>
      <c r="F441" s="1134"/>
      <c r="G441" s="1134"/>
      <c r="H441" s="1316"/>
      <c r="I441" s="1136">
        <v>2550000</v>
      </c>
      <c r="J441" s="1137">
        <f>'[4]Műszaki segéd'!M19</f>
        <v>13940000</v>
      </c>
      <c r="K441" s="1138"/>
      <c r="L441" s="1139">
        <f t="shared" si="29"/>
        <v>13940000</v>
      </c>
    </row>
    <row r="442" spans="1:12" ht="18" customHeight="1">
      <c r="A442" s="1181" t="s">
        <v>1610</v>
      </c>
      <c r="B442" s="1235" t="s">
        <v>1397</v>
      </c>
      <c r="C442" s="1136"/>
      <c r="D442" s="1135"/>
      <c r="E442" s="1134">
        <f>'[4]Műszaki'!D70</f>
        <v>802</v>
      </c>
      <c r="F442" s="1134"/>
      <c r="G442" s="1134"/>
      <c r="H442" s="1316"/>
      <c r="I442" s="1136">
        <v>2450000</v>
      </c>
      <c r="J442" s="1138"/>
      <c r="K442" s="1137">
        <f>'[4]Műszaki segéd'!M45</f>
        <v>49191333.333333336</v>
      </c>
      <c r="L442" s="1139">
        <f t="shared" si="29"/>
        <v>49191333.333333336</v>
      </c>
    </row>
    <row r="443" spans="1:12" ht="12.75">
      <c r="A443" s="1181" t="s">
        <v>1610</v>
      </c>
      <c r="B443" s="1245" t="s">
        <v>487</v>
      </c>
      <c r="C443" s="1110"/>
      <c r="D443" s="1134">
        <f>'[4]Műszaki'!C143</f>
        <v>352</v>
      </c>
      <c r="E443" s="1148"/>
      <c r="F443" s="1134">
        <f aca="true" t="shared" si="30" ref="F443:F452">D443*8/12</f>
        <v>234.66666666666666</v>
      </c>
      <c r="G443" s="1148"/>
      <c r="H443" s="1316">
        <f aca="true" t="shared" si="31" ref="H443:H461">SUM(F443:G443)</f>
        <v>234.66666666666666</v>
      </c>
      <c r="I443" s="1136">
        <v>40000</v>
      </c>
      <c r="J443" s="1137">
        <f aca="true" t="shared" si="32" ref="J443:J448">H443*I443</f>
        <v>9386666.666666666</v>
      </c>
      <c r="K443" s="1143">
        <f aca="true" t="shared" si="33" ref="K443:K448">G443*I443</f>
        <v>0</v>
      </c>
      <c r="L443" s="1139">
        <f t="shared" si="29"/>
        <v>9386666.666666666</v>
      </c>
    </row>
    <row r="444" spans="1:12" ht="12.75">
      <c r="A444" s="1181" t="s">
        <v>1610</v>
      </c>
      <c r="B444" s="1239" t="s">
        <v>488</v>
      </c>
      <c r="C444" s="1110"/>
      <c r="D444" s="1134">
        <f>'[4]Műszaki'!C144</f>
        <v>602</v>
      </c>
      <c r="E444" s="1148"/>
      <c r="F444" s="1134">
        <f t="shared" si="30"/>
        <v>401.3333333333333</v>
      </c>
      <c r="G444" s="1148"/>
      <c r="H444" s="1316">
        <f t="shared" si="31"/>
        <v>401.3333333333333</v>
      </c>
      <c r="I444" s="1136">
        <v>40000</v>
      </c>
      <c r="J444" s="1137">
        <f t="shared" si="32"/>
        <v>16053333.333333332</v>
      </c>
      <c r="K444" s="1143">
        <f t="shared" si="33"/>
        <v>0</v>
      </c>
      <c r="L444" s="1139">
        <f t="shared" si="29"/>
        <v>16053333.333333332</v>
      </c>
    </row>
    <row r="445" spans="1:12" ht="24">
      <c r="A445" s="1181" t="s">
        <v>1610</v>
      </c>
      <c r="B445" s="1234" t="s">
        <v>489</v>
      </c>
      <c r="C445" s="315"/>
      <c r="D445" s="1134">
        <f>'[4]Műszaki'!C146</f>
        <v>332</v>
      </c>
      <c r="E445" s="1148"/>
      <c r="F445" s="1134">
        <f t="shared" si="30"/>
        <v>221.33333333333334</v>
      </c>
      <c r="G445" s="1148"/>
      <c r="H445" s="1316">
        <f t="shared" si="31"/>
        <v>221.33333333333334</v>
      </c>
      <c r="I445" s="315">
        <v>112000</v>
      </c>
      <c r="J445" s="1137">
        <f t="shared" si="32"/>
        <v>24789333.333333336</v>
      </c>
      <c r="K445" s="1143">
        <f t="shared" si="33"/>
        <v>0</v>
      </c>
      <c r="L445" s="1139">
        <f t="shared" si="29"/>
        <v>24789333.333333336</v>
      </c>
    </row>
    <row r="446" spans="1:12" ht="24">
      <c r="A446" s="1181" t="s">
        <v>1610</v>
      </c>
      <c r="B446" s="1234" t="s">
        <v>490</v>
      </c>
      <c r="C446" s="315"/>
      <c r="D446" s="1149">
        <f>'[4]Műszaki'!C147</f>
        <v>197</v>
      </c>
      <c r="E446" s="1148"/>
      <c r="F446" s="1149">
        <f t="shared" si="30"/>
        <v>131.33333333333334</v>
      </c>
      <c r="G446" s="1148"/>
      <c r="H446" s="1316">
        <f t="shared" si="31"/>
        <v>131.33333333333334</v>
      </c>
      <c r="I446" s="315">
        <v>156800</v>
      </c>
      <c r="J446" s="1137">
        <f t="shared" si="32"/>
        <v>20593066.666666668</v>
      </c>
      <c r="K446" s="1143">
        <f t="shared" si="33"/>
        <v>0</v>
      </c>
      <c r="L446" s="1139">
        <f t="shared" si="29"/>
        <v>20593066.666666668</v>
      </c>
    </row>
    <row r="447" spans="1:12" ht="24">
      <c r="A447" s="1181" t="s">
        <v>1610</v>
      </c>
      <c r="B447" s="1234" t="s">
        <v>491</v>
      </c>
      <c r="C447" s="315"/>
      <c r="D447" s="1149">
        <f>'[4]Műszaki'!C148</f>
        <v>27</v>
      </c>
      <c r="E447" s="1148"/>
      <c r="F447" s="1141">
        <f t="shared" si="30"/>
        <v>18</v>
      </c>
      <c r="G447" s="1142"/>
      <c r="H447" s="1316">
        <f t="shared" si="31"/>
        <v>18</v>
      </c>
      <c r="I447" s="315">
        <v>67200</v>
      </c>
      <c r="J447" s="1137">
        <f t="shared" si="32"/>
        <v>1209600</v>
      </c>
      <c r="K447" s="1143">
        <f t="shared" si="33"/>
        <v>0</v>
      </c>
      <c r="L447" s="1139">
        <f t="shared" si="29"/>
        <v>1209600</v>
      </c>
    </row>
    <row r="448" spans="1:12" ht="24">
      <c r="A448" s="1181" t="s">
        <v>1610</v>
      </c>
      <c r="B448" s="1239" t="s">
        <v>726</v>
      </c>
      <c r="C448" s="315"/>
      <c r="D448" s="1134">
        <f>'[4]Műszaki'!C149</f>
        <v>248</v>
      </c>
      <c r="E448" s="1148"/>
      <c r="F448" s="1141">
        <f t="shared" si="30"/>
        <v>165.33333333333334</v>
      </c>
      <c r="G448" s="1142"/>
      <c r="H448" s="1316">
        <f t="shared" si="31"/>
        <v>165.33333333333334</v>
      </c>
      <c r="I448" s="315">
        <v>22400</v>
      </c>
      <c r="J448" s="1137">
        <f t="shared" si="32"/>
        <v>3703466.666666667</v>
      </c>
      <c r="K448" s="1143">
        <f t="shared" si="33"/>
        <v>0</v>
      </c>
      <c r="L448" s="1139">
        <f t="shared" si="29"/>
        <v>3703466.666666667</v>
      </c>
    </row>
    <row r="449" spans="1:12" ht="12.75">
      <c r="A449" s="1181" t="s">
        <v>1610</v>
      </c>
      <c r="B449" s="1239" t="s">
        <v>1851</v>
      </c>
      <c r="C449" s="1110"/>
      <c r="D449" s="1148">
        <f>'[4]Műszaki'!C162</f>
        <v>0</v>
      </c>
      <c r="E449" s="1134">
        <f>'[4]Műszaki'!D152</f>
        <v>352</v>
      </c>
      <c r="F449" s="1134">
        <f t="shared" si="30"/>
        <v>0</v>
      </c>
      <c r="G449" s="1134">
        <f aca="true" t="shared" si="34" ref="G449:G454">E449*4/12</f>
        <v>117.33333333333333</v>
      </c>
      <c r="H449" s="1316">
        <f t="shared" si="31"/>
        <v>117.33333333333333</v>
      </c>
      <c r="I449" s="1136">
        <v>38000</v>
      </c>
      <c r="J449" s="1143">
        <f aca="true" t="shared" si="35" ref="J449:J454">F449*I449</f>
        <v>0</v>
      </c>
      <c r="K449" s="1137">
        <f aca="true" t="shared" si="36" ref="K449:K454">H449*I449</f>
        <v>4458666.666666666</v>
      </c>
      <c r="L449" s="1139">
        <f t="shared" si="29"/>
        <v>4458666.666666666</v>
      </c>
    </row>
    <row r="450" spans="1:12" ht="12.75">
      <c r="A450" s="1181" t="s">
        <v>1610</v>
      </c>
      <c r="B450" s="1239" t="s">
        <v>1852</v>
      </c>
      <c r="C450" s="1110"/>
      <c r="D450" s="1148"/>
      <c r="E450" s="1134">
        <f>'[4]Műszaki'!D153</f>
        <v>602</v>
      </c>
      <c r="F450" s="1148">
        <f t="shared" si="30"/>
        <v>0</v>
      </c>
      <c r="G450" s="1134">
        <f t="shared" si="34"/>
        <v>200.66666666666666</v>
      </c>
      <c r="H450" s="1316">
        <f t="shared" si="31"/>
        <v>200.66666666666666</v>
      </c>
      <c r="I450" s="1136">
        <v>38000</v>
      </c>
      <c r="J450" s="1143">
        <f t="shared" si="35"/>
        <v>0</v>
      </c>
      <c r="K450" s="1137">
        <f t="shared" si="36"/>
        <v>7625333.333333333</v>
      </c>
      <c r="L450" s="1139">
        <f t="shared" si="29"/>
        <v>7625333.333333333</v>
      </c>
    </row>
    <row r="451" spans="1:12" ht="24">
      <c r="A451" s="1181" t="s">
        <v>1610</v>
      </c>
      <c r="B451" s="1239" t="s">
        <v>858</v>
      </c>
      <c r="C451" s="315"/>
      <c r="D451" s="1148"/>
      <c r="E451" s="1134">
        <f>'[4]Műszaki'!D155</f>
        <v>330</v>
      </c>
      <c r="F451" s="1148">
        <f t="shared" si="30"/>
        <v>0</v>
      </c>
      <c r="G451" s="1134">
        <f t="shared" si="34"/>
        <v>110</v>
      </c>
      <c r="H451" s="1316">
        <f t="shared" si="31"/>
        <v>110</v>
      </c>
      <c r="I451" s="1136">
        <v>106000</v>
      </c>
      <c r="J451" s="1143">
        <f t="shared" si="35"/>
        <v>0</v>
      </c>
      <c r="K451" s="1137">
        <f t="shared" si="36"/>
        <v>11660000</v>
      </c>
      <c r="L451" s="1139">
        <f t="shared" si="29"/>
        <v>11660000</v>
      </c>
    </row>
    <row r="452" spans="1:12" ht="24">
      <c r="A452" s="1181" t="s">
        <v>1610</v>
      </c>
      <c r="B452" s="1239" t="s">
        <v>859</v>
      </c>
      <c r="C452" s="315"/>
      <c r="D452" s="1148"/>
      <c r="E452" s="1134">
        <f>'[4]Műszaki'!D156</f>
        <v>201</v>
      </c>
      <c r="F452" s="1148">
        <f t="shared" si="30"/>
        <v>0</v>
      </c>
      <c r="G452" s="1134">
        <f t="shared" si="34"/>
        <v>67</v>
      </c>
      <c r="H452" s="1316">
        <f t="shared" si="31"/>
        <v>67</v>
      </c>
      <c r="I452" s="315">
        <f>106000*1.4</f>
        <v>148400</v>
      </c>
      <c r="J452" s="1143">
        <f t="shared" si="35"/>
        <v>0</v>
      </c>
      <c r="K452" s="1137">
        <f t="shared" si="36"/>
        <v>9942800</v>
      </c>
      <c r="L452" s="1139">
        <f t="shared" si="29"/>
        <v>9942800</v>
      </c>
    </row>
    <row r="453" spans="1:12" ht="24">
      <c r="A453" s="1181" t="s">
        <v>1610</v>
      </c>
      <c r="B453" s="1239" t="s">
        <v>860</v>
      </c>
      <c r="C453" s="315"/>
      <c r="D453" s="1148"/>
      <c r="E453" s="1134">
        <f>'[4]Műszaki'!D157</f>
        <v>25</v>
      </c>
      <c r="F453" s="1142"/>
      <c r="G453" s="1141">
        <f t="shared" si="34"/>
        <v>8.333333333333334</v>
      </c>
      <c r="H453" s="1316">
        <f t="shared" si="31"/>
        <v>8.333333333333334</v>
      </c>
      <c r="I453" s="315">
        <v>63600</v>
      </c>
      <c r="J453" s="1143">
        <f t="shared" si="35"/>
        <v>0</v>
      </c>
      <c r="K453" s="1137">
        <f t="shared" si="36"/>
        <v>530000</v>
      </c>
      <c r="L453" s="1139">
        <f t="shared" si="29"/>
        <v>530000</v>
      </c>
    </row>
    <row r="454" spans="1:12" ht="24">
      <c r="A454" s="1181" t="s">
        <v>1610</v>
      </c>
      <c r="B454" s="1239" t="s">
        <v>861</v>
      </c>
      <c r="C454" s="315"/>
      <c r="D454" s="1148"/>
      <c r="E454" s="1134">
        <f>'[4]Műszaki'!D158</f>
        <v>248</v>
      </c>
      <c r="F454" s="1142"/>
      <c r="G454" s="1141">
        <f t="shared" si="34"/>
        <v>82.66666666666667</v>
      </c>
      <c r="H454" s="1316">
        <f t="shared" si="31"/>
        <v>82.66666666666667</v>
      </c>
      <c r="I454" s="315">
        <v>21200</v>
      </c>
      <c r="J454" s="1143">
        <f t="shared" si="35"/>
        <v>0</v>
      </c>
      <c r="K454" s="1137">
        <f t="shared" si="36"/>
        <v>1752533.3333333335</v>
      </c>
      <c r="L454" s="1139">
        <f t="shared" si="29"/>
        <v>1752533.3333333335</v>
      </c>
    </row>
    <row r="455" spans="1:12" ht="36">
      <c r="A455" s="1169" t="s">
        <v>1610</v>
      </c>
      <c r="B455" s="1235" t="s">
        <v>1768</v>
      </c>
      <c r="C455" s="315"/>
      <c r="D455" s="1134">
        <f>'[4]Műszaki'!C187</f>
        <v>32</v>
      </c>
      <c r="E455" s="1135"/>
      <c r="F455" s="1141">
        <f>D455*8/12</f>
        <v>21.333333333333332</v>
      </c>
      <c r="G455" s="1145"/>
      <c r="H455" s="1315">
        <f t="shared" si="31"/>
        <v>21.333333333333332</v>
      </c>
      <c r="I455" s="315">
        <v>192000</v>
      </c>
      <c r="J455" s="1137">
        <f>H455*I455</f>
        <v>4096000</v>
      </c>
      <c r="K455" s="1138"/>
      <c r="L455" s="1139">
        <f t="shared" si="29"/>
        <v>4096000</v>
      </c>
    </row>
    <row r="456" spans="1:12" ht="24">
      <c r="A456" s="1169" t="s">
        <v>1610</v>
      </c>
      <c r="B456" s="1235" t="s">
        <v>1769</v>
      </c>
      <c r="C456" s="315"/>
      <c r="D456" s="1134">
        <f>'[4]Műszaki'!C198</f>
        <v>38</v>
      </c>
      <c r="E456" s="1135"/>
      <c r="F456" s="1141">
        <f>D456*8/12</f>
        <v>25.333333333333332</v>
      </c>
      <c r="G456" s="1145"/>
      <c r="H456" s="1315">
        <f t="shared" si="31"/>
        <v>25.333333333333332</v>
      </c>
      <c r="I456" s="315">
        <v>144000</v>
      </c>
      <c r="J456" s="1137">
        <f>H456*I456</f>
        <v>3648000</v>
      </c>
      <c r="K456" s="1138"/>
      <c r="L456" s="1139">
        <f t="shared" si="29"/>
        <v>3648000</v>
      </c>
    </row>
    <row r="457" spans="1:12" ht="36">
      <c r="A457" s="1169" t="s">
        <v>1610</v>
      </c>
      <c r="B457" s="1235" t="s">
        <v>1771</v>
      </c>
      <c r="C457" s="1113"/>
      <c r="D457" s="1144"/>
      <c r="E457" s="1134">
        <f>'[4]Műszaki'!D192</f>
        <v>32</v>
      </c>
      <c r="F457" s="1140"/>
      <c r="G457" s="1141">
        <f>E457*4/12</f>
        <v>10.666666666666666</v>
      </c>
      <c r="H457" s="1315">
        <f t="shared" si="31"/>
        <v>10.666666666666666</v>
      </c>
      <c r="I457" s="315">
        <v>191200</v>
      </c>
      <c r="J457" s="1146"/>
      <c r="K457" s="1137">
        <f>H457*I457</f>
        <v>2039466.6666666665</v>
      </c>
      <c r="L457" s="1139">
        <f t="shared" si="29"/>
        <v>2039466.6666666665</v>
      </c>
    </row>
    <row r="458" spans="1:12" ht="24">
      <c r="A458" s="1169" t="s">
        <v>1610</v>
      </c>
      <c r="B458" s="1235" t="s">
        <v>1772</v>
      </c>
      <c r="C458" s="1113"/>
      <c r="D458" s="1144"/>
      <c r="E458" s="1134">
        <f>'[4]Műszaki'!D203</f>
        <v>38</v>
      </c>
      <c r="F458" s="1140"/>
      <c r="G458" s="1141">
        <f>E458*4/12</f>
        <v>12.666666666666666</v>
      </c>
      <c r="H458" s="1315">
        <f t="shared" si="31"/>
        <v>12.666666666666666</v>
      </c>
      <c r="I458" s="315">
        <v>143400</v>
      </c>
      <c r="J458" s="1146"/>
      <c r="K458" s="1147">
        <f>H458*I458</f>
        <v>1816400</v>
      </c>
      <c r="L458" s="1139">
        <f t="shared" si="29"/>
        <v>1816400</v>
      </c>
    </row>
    <row r="459" spans="1:12" ht="12.75">
      <c r="A459" s="316" t="s">
        <v>1610</v>
      </c>
      <c r="B459" s="1234" t="s">
        <v>1392</v>
      </c>
      <c r="C459" s="1113"/>
      <c r="D459" s="635">
        <f>'[4]Műszaki'!C291</f>
        <v>8</v>
      </c>
      <c r="E459" s="1148"/>
      <c r="F459" s="1134">
        <f>D459*8/12</f>
        <v>5.333333333333333</v>
      </c>
      <c r="G459" s="1148"/>
      <c r="H459" s="1316">
        <f t="shared" si="31"/>
        <v>5.333333333333333</v>
      </c>
      <c r="I459" s="315">
        <v>360000</v>
      </c>
      <c r="J459" s="1137">
        <f>H459*I459</f>
        <v>1920000</v>
      </c>
      <c r="K459" s="1143"/>
      <c r="L459" s="1139">
        <f t="shared" si="29"/>
        <v>1920000</v>
      </c>
    </row>
    <row r="460" spans="1:12" ht="17.25" customHeight="1">
      <c r="A460" s="316" t="s">
        <v>1610</v>
      </c>
      <c r="B460" s="1234" t="s">
        <v>1393</v>
      </c>
      <c r="C460" s="1113"/>
      <c r="D460" s="1140"/>
      <c r="E460" s="635">
        <f>'[4]Műszaki'!D294</f>
        <v>8</v>
      </c>
      <c r="F460" s="1148">
        <f>D460*8/12</f>
        <v>0</v>
      </c>
      <c r="G460" s="1134">
        <f>E460*4/12</f>
        <v>2.6666666666666665</v>
      </c>
      <c r="H460" s="1316">
        <f t="shared" si="31"/>
        <v>2.6666666666666665</v>
      </c>
      <c r="I460" s="315">
        <v>342000</v>
      </c>
      <c r="J460" s="1143">
        <f>F460*I460</f>
        <v>0</v>
      </c>
      <c r="K460" s="1137">
        <f>H460*I460</f>
        <v>912000</v>
      </c>
      <c r="L460" s="1139">
        <f t="shared" si="29"/>
        <v>912000</v>
      </c>
    </row>
    <row r="461" spans="1:12" ht="12.75">
      <c r="A461" s="316" t="s">
        <v>1610</v>
      </c>
      <c r="B461" s="1234" t="s">
        <v>395</v>
      </c>
      <c r="C461" s="315"/>
      <c r="D461" s="1134">
        <f>'[4]Műszaki'!C322</f>
        <v>1495</v>
      </c>
      <c r="E461" s="1134">
        <f>'[4]Műszaki'!D327</f>
        <v>1495</v>
      </c>
      <c r="F461" s="635">
        <f>D461/12*8</f>
        <v>996.6666666666666</v>
      </c>
      <c r="G461" s="635">
        <f>E461/12*4</f>
        <v>498.3333333333333</v>
      </c>
      <c r="H461" s="1315">
        <f t="shared" si="31"/>
        <v>1495</v>
      </c>
      <c r="I461" s="315">
        <v>18000</v>
      </c>
      <c r="J461" s="1147">
        <f>I461*F461</f>
        <v>17940000</v>
      </c>
      <c r="K461" s="1147">
        <f>G461*I461</f>
        <v>8970000</v>
      </c>
      <c r="L461" s="1180">
        <f t="shared" si="29"/>
        <v>26910000</v>
      </c>
    </row>
    <row r="462" spans="1:12" ht="12.75">
      <c r="A462" s="316" t="s">
        <v>1610</v>
      </c>
      <c r="B462" s="1235" t="s">
        <v>59</v>
      </c>
      <c r="C462" s="1113"/>
      <c r="D462" s="1148"/>
      <c r="E462" s="1140"/>
      <c r="F462" s="1140"/>
      <c r="G462" s="1140"/>
      <c r="H462" s="1316">
        <f>'[4]Műszaki'!E359</f>
        <v>138</v>
      </c>
      <c r="I462" s="315">
        <v>65000</v>
      </c>
      <c r="J462" s="1137"/>
      <c r="K462" s="1137"/>
      <c r="L462" s="1139">
        <f>H462*I462</f>
        <v>8970000</v>
      </c>
    </row>
    <row r="463" spans="1:12" ht="12.75">
      <c r="A463" s="1181" t="s">
        <v>1610</v>
      </c>
      <c r="B463" s="1238" t="s">
        <v>60</v>
      </c>
      <c r="C463" s="1113"/>
      <c r="D463" s="1144"/>
      <c r="E463" s="1140"/>
      <c r="F463" s="1140"/>
      <c r="G463" s="1140"/>
      <c r="H463" s="1316">
        <f>'[4]Műszaki'!D368</f>
        <v>723</v>
      </c>
      <c r="I463" s="315">
        <v>10000</v>
      </c>
      <c r="J463" s="1138"/>
      <c r="K463" s="1137"/>
      <c r="L463" s="1139">
        <f>H463*I463</f>
        <v>7230000</v>
      </c>
    </row>
    <row r="464" spans="1:12" ht="12.75">
      <c r="A464" s="1206" t="s">
        <v>1610</v>
      </c>
      <c r="B464" s="1242" t="s">
        <v>249</v>
      </c>
      <c r="C464" s="1188"/>
      <c r="D464" s="1189"/>
      <c r="E464" s="1190"/>
      <c r="F464" s="1190"/>
      <c r="G464" s="1190"/>
      <c r="H464" s="1322">
        <f>'[4]Műszaki'!D369</f>
        <v>2705</v>
      </c>
      <c r="I464" s="1192">
        <v>1000</v>
      </c>
      <c r="J464" s="1193"/>
      <c r="K464" s="1194"/>
      <c r="L464" s="1195">
        <f>H464*I464</f>
        <v>2705000</v>
      </c>
    </row>
    <row r="465" spans="1:12" ht="26.25" customHeight="1">
      <c r="A465" s="1349" t="s">
        <v>1610</v>
      </c>
      <c r="B465" s="1350"/>
      <c r="C465" s="1350"/>
      <c r="D465" s="1350"/>
      <c r="E465" s="1350"/>
      <c r="F465" s="1350"/>
      <c r="G465" s="1350"/>
      <c r="H465" s="1350"/>
      <c r="I465" s="1159" t="s">
        <v>1612</v>
      </c>
      <c r="J465" s="1162"/>
      <c r="K465" s="1160"/>
      <c r="L465" s="1161">
        <f>SUM(L435:L464)</f>
        <v>790715000</v>
      </c>
    </row>
    <row r="466" spans="1:12" ht="12.75">
      <c r="A466" s="1203" t="s">
        <v>1611</v>
      </c>
      <c r="B466" s="1244" t="s">
        <v>393</v>
      </c>
      <c r="C466" s="1199"/>
      <c r="D466" s="1197">
        <f>'[4]Szolgáltatási'!C43</f>
        <v>869.4</v>
      </c>
      <c r="E466" s="1205"/>
      <c r="F466" s="1197"/>
      <c r="G466" s="1197"/>
      <c r="H466" s="1323"/>
      <c r="I466" s="1199">
        <v>2550000</v>
      </c>
      <c r="J466" s="1200">
        <f>'[4]Szolgált.segéd'!M16</f>
        <v>122910000</v>
      </c>
      <c r="K466" s="1201"/>
      <c r="L466" s="1202">
        <f aca="true" t="shared" si="37" ref="L466:L492">SUM(J466:K466)</f>
        <v>122910000</v>
      </c>
    </row>
    <row r="467" spans="1:12" ht="12.75">
      <c r="A467" s="1169" t="s">
        <v>1611</v>
      </c>
      <c r="B467" s="1245" t="s">
        <v>396</v>
      </c>
      <c r="C467" s="1136"/>
      <c r="D467" s="1149">
        <f>'[4]Szolgáltatási'!C48</f>
        <v>617</v>
      </c>
      <c r="E467" s="1179"/>
      <c r="F467" s="1134"/>
      <c r="G467" s="1134"/>
      <c r="H467" s="1316"/>
      <c r="I467" s="1136">
        <v>2550000</v>
      </c>
      <c r="J467" s="1137">
        <f>'[4]Szolgált.segéd'!M17-170000</f>
        <v>111180000</v>
      </c>
      <c r="K467" s="1138"/>
      <c r="L467" s="1139">
        <f t="shared" si="37"/>
        <v>111180000</v>
      </c>
    </row>
    <row r="468" spans="1:12" ht="12.75">
      <c r="A468" s="1169" t="s">
        <v>1611</v>
      </c>
      <c r="B468" s="1245" t="s">
        <v>393</v>
      </c>
      <c r="C468" s="1136"/>
      <c r="D468" s="1135"/>
      <c r="E468" s="1134">
        <f>'[4]Szolgáltatási'!D53</f>
        <v>810</v>
      </c>
      <c r="F468" s="1134"/>
      <c r="G468" s="1134"/>
      <c r="H468" s="1316"/>
      <c r="I468" s="1136">
        <v>2540000</v>
      </c>
      <c r="J468" s="1138"/>
      <c r="K468" s="1137">
        <f>'[4]Szolgált.segéd'!M42</f>
        <v>57065333.333333336</v>
      </c>
      <c r="L468" s="1139">
        <f t="shared" si="37"/>
        <v>57065333.333333336</v>
      </c>
    </row>
    <row r="469" spans="1:12" ht="12.75">
      <c r="A469" s="1169" t="s">
        <v>1611</v>
      </c>
      <c r="B469" s="1245" t="s">
        <v>397</v>
      </c>
      <c r="C469" s="1136"/>
      <c r="D469" s="1135"/>
      <c r="E469" s="1134">
        <f>'[4]Szolgáltatási'!D58</f>
        <v>280</v>
      </c>
      <c r="F469" s="1134"/>
      <c r="G469" s="1134"/>
      <c r="H469" s="1316"/>
      <c r="I469" s="1136">
        <v>2540000</v>
      </c>
      <c r="J469" s="1138"/>
      <c r="K469" s="1137">
        <f>'[4]Szolgált.segéd'!M43</f>
        <v>23368000</v>
      </c>
      <c r="L469" s="1139">
        <f t="shared" si="37"/>
        <v>23368000</v>
      </c>
    </row>
    <row r="470" spans="1:12" ht="12.75">
      <c r="A470" s="1169" t="s">
        <v>1611</v>
      </c>
      <c r="B470" s="1245" t="s">
        <v>398</v>
      </c>
      <c r="C470" s="1136"/>
      <c r="D470" s="1135"/>
      <c r="E470" s="1134">
        <f>'[4]Szolgáltatási'!D62</f>
        <v>340</v>
      </c>
      <c r="F470" s="1134"/>
      <c r="G470" s="1134"/>
      <c r="H470" s="1316"/>
      <c r="I470" s="1136">
        <v>2540000</v>
      </c>
      <c r="J470" s="1138"/>
      <c r="K470" s="1137">
        <f>'[4]Szolgált.segéd'!M44-84667</f>
        <v>30479999.666666668</v>
      </c>
      <c r="L470" s="1139">
        <f t="shared" si="37"/>
        <v>30479999.666666668</v>
      </c>
    </row>
    <row r="471" spans="1:12" ht="12.75">
      <c r="A471" s="1169" t="s">
        <v>1611</v>
      </c>
      <c r="B471" s="1235" t="s">
        <v>1396</v>
      </c>
      <c r="C471" s="1136"/>
      <c r="D471" s="1134">
        <f>'[4]Szolgáltatási'!C67</f>
        <v>649.6</v>
      </c>
      <c r="E471" s="1179"/>
      <c r="F471" s="1134"/>
      <c r="G471" s="1134"/>
      <c r="H471" s="1316"/>
      <c r="I471" s="1136">
        <v>2550000</v>
      </c>
      <c r="J471" s="1137">
        <f>'[4]Szolgált.segéd'!M18+170000</f>
        <v>80240000</v>
      </c>
      <c r="K471" s="1138"/>
      <c r="L471" s="1139">
        <f t="shared" si="37"/>
        <v>80240000</v>
      </c>
    </row>
    <row r="472" spans="1:12" ht="12.75">
      <c r="A472" s="1169" t="s">
        <v>1611</v>
      </c>
      <c r="B472" s="1235" t="s">
        <v>394</v>
      </c>
      <c r="C472" s="1136"/>
      <c r="D472" s="1134">
        <f>'[4]Szolgáltatási'!C68</f>
        <v>154</v>
      </c>
      <c r="E472" s="1135"/>
      <c r="F472" s="1134"/>
      <c r="G472" s="1134"/>
      <c r="H472" s="1316"/>
      <c r="I472" s="1136">
        <v>2550000</v>
      </c>
      <c r="J472" s="1137">
        <f>'[4]Szolgált.segéd'!M19</f>
        <v>20400000</v>
      </c>
      <c r="K472" s="1138"/>
      <c r="L472" s="1139">
        <f t="shared" si="37"/>
        <v>20400000</v>
      </c>
    </row>
    <row r="473" spans="1:12" ht="24">
      <c r="A473" s="1169" t="s">
        <v>1611</v>
      </c>
      <c r="B473" s="1235" t="s">
        <v>1397</v>
      </c>
      <c r="C473" s="1136"/>
      <c r="D473" s="1135"/>
      <c r="E473" s="1134">
        <f>'[4]Szolgáltatási'!D70</f>
        <v>790</v>
      </c>
      <c r="F473" s="1134"/>
      <c r="G473" s="1134"/>
      <c r="H473" s="1316"/>
      <c r="I473" s="1136">
        <v>2450000</v>
      </c>
      <c r="J473" s="1138"/>
      <c r="K473" s="1137">
        <f>'[4]Szolgált.segéd'!M45</f>
        <v>48514000</v>
      </c>
      <c r="L473" s="1139">
        <f t="shared" si="37"/>
        <v>48514000</v>
      </c>
    </row>
    <row r="474" spans="1:12" ht="12.75">
      <c r="A474" s="1169" t="s">
        <v>1611</v>
      </c>
      <c r="B474" s="1238" t="s">
        <v>487</v>
      </c>
      <c r="C474" s="1110"/>
      <c r="D474" s="1134">
        <f>'[4]Szolgáltatási'!C143</f>
        <v>136</v>
      </c>
      <c r="E474" s="1148"/>
      <c r="F474" s="1134">
        <f aca="true" t="shared" si="38" ref="F474:F483">D474*8/12</f>
        <v>90.66666666666667</v>
      </c>
      <c r="G474" s="1148"/>
      <c r="H474" s="1316">
        <f aca="true" t="shared" si="39" ref="H474:H492">SUM(F474:G474)</f>
        <v>90.66666666666667</v>
      </c>
      <c r="I474" s="1136">
        <v>40000</v>
      </c>
      <c r="J474" s="1137">
        <f aca="true" t="shared" si="40" ref="J474:J479">H474*I474</f>
        <v>3626666.666666667</v>
      </c>
      <c r="K474" s="1143">
        <f aca="true" t="shared" si="41" ref="K474:K479">G474*I474</f>
        <v>0</v>
      </c>
      <c r="L474" s="1139">
        <f t="shared" si="37"/>
        <v>3626666.666666667</v>
      </c>
    </row>
    <row r="475" spans="1:12" ht="12.75">
      <c r="A475" s="1169" t="s">
        <v>1611</v>
      </c>
      <c r="B475" s="1235" t="s">
        <v>488</v>
      </c>
      <c r="C475" s="1110"/>
      <c r="D475" s="1134">
        <f>'[4]Szolgáltatási'!C144</f>
        <v>41</v>
      </c>
      <c r="E475" s="1148"/>
      <c r="F475" s="1134">
        <f t="shared" si="38"/>
        <v>27.333333333333332</v>
      </c>
      <c r="G475" s="1148"/>
      <c r="H475" s="1316">
        <f t="shared" si="39"/>
        <v>27.333333333333332</v>
      </c>
      <c r="I475" s="1136">
        <v>40000</v>
      </c>
      <c r="J475" s="1137">
        <f t="shared" si="40"/>
        <v>1093333.3333333333</v>
      </c>
      <c r="K475" s="1143">
        <f t="shared" si="41"/>
        <v>0</v>
      </c>
      <c r="L475" s="1139">
        <f t="shared" si="37"/>
        <v>1093333.3333333333</v>
      </c>
    </row>
    <row r="476" spans="1:12" ht="24">
      <c r="A476" s="1169" t="s">
        <v>1611</v>
      </c>
      <c r="B476" s="1234" t="s">
        <v>489</v>
      </c>
      <c r="C476" s="315"/>
      <c r="D476" s="1134">
        <f>'[4]Szolgáltatási'!C146</f>
        <v>52</v>
      </c>
      <c r="E476" s="1148"/>
      <c r="F476" s="1134">
        <f t="shared" si="38"/>
        <v>34.666666666666664</v>
      </c>
      <c r="G476" s="1148"/>
      <c r="H476" s="1316">
        <f t="shared" si="39"/>
        <v>34.666666666666664</v>
      </c>
      <c r="I476" s="315">
        <v>112000</v>
      </c>
      <c r="J476" s="1137">
        <f t="shared" si="40"/>
        <v>3882666.6666666665</v>
      </c>
      <c r="K476" s="1143">
        <f t="shared" si="41"/>
        <v>0</v>
      </c>
      <c r="L476" s="1139">
        <f t="shared" si="37"/>
        <v>3882666.6666666665</v>
      </c>
    </row>
    <row r="477" spans="1:12" ht="24">
      <c r="A477" s="1169" t="s">
        <v>1611</v>
      </c>
      <c r="B477" s="1234" t="s">
        <v>490</v>
      </c>
      <c r="C477" s="315"/>
      <c r="D477" s="1149">
        <f>'[4]Szolgáltatási'!C147-0.2</f>
        <v>170</v>
      </c>
      <c r="E477" s="1148"/>
      <c r="F477" s="1149">
        <f t="shared" si="38"/>
        <v>113.33333333333333</v>
      </c>
      <c r="G477" s="1148"/>
      <c r="H477" s="1316">
        <f t="shared" si="39"/>
        <v>113.33333333333333</v>
      </c>
      <c r="I477" s="315">
        <v>156800</v>
      </c>
      <c r="J477" s="1137">
        <f t="shared" si="40"/>
        <v>17770666.666666664</v>
      </c>
      <c r="K477" s="1143">
        <f t="shared" si="41"/>
        <v>0</v>
      </c>
      <c r="L477" s="1139">
        <f t="shared" si="37"/>
        <v>17770666.666666664</v>
      </c>
    </row>
    <row r="478" spans="1:12" ht="24">
      <c r="A478" s="1169" t="s">
        <v>1611</v>
      </c>
      <c r="B478" s="1234" t="s">
        <v>491</v>
      </c>
      <c r="C478" s="315"/>
      <c r="D478" s="1149">
        <f>'[4]Szolgáltatási'!C148+0.2</f>
        <v>100</v>
      </c>
      <c r="E478" s="1148"/>
      <c r="F478" s="1141">
        <f t="shared" si="38"/>
        <v>66.66666666666667</v>
      </c>
      <c r="G478" s="1142"/>
      <c r="H478" s="1316">
        <f t="shared" si="39"/>
        <v>66.66666666666667</v>
      </c>
      <c r="I478" s="315">
        <v>67200</v>
      </c>
      <c r="J478" s="1137">
        <f t="shared" si="40"/>
        <v>4480000</v>
      </c>
      <c r="K478" s="1143">
        <f t="shared" si="41"/>
        <v>0</v>
      </c>
      <c r="L478" s="1139">
        <f t="shared" si="37"/>
        <v>4480000</v>
      </c>
    </row>
    <row r="479" spans="1:12" ht="24">
      <c r="A479" s="1169" t="s">
        <v>1611</v>
      </c>
      <c r="B479" s="1235" t="s">
        <v>726</v>
      </c>
      <c r="C479" s="315"/>
      <c r="D479" s="1134">
        <f>'[4]Szolgáltatási'!C149</f>
        <v>426</v>
      </c>
      <c r="E479" s="1148"/>
      <c r="F479" s="1141">
        <f t="shared" si="38"/>
        <v>284</v>
      </c>
      <c r="G479" s="1142"/>
      <c r="H479" s="1316">
        <f t="shared" si="39"/>
        <v>284</v>
      </c>
      <c r="I479" s="315">
        <v>22400</v>
      </c>
      <c r="J479" s="1137">
        <f t="shared" si="40"/>
        <v>6361600</v>
      </c>
      <c r="K479" s="1143">
        <f t="shared" si="41"/>
        <v>0</v>
      </c>
      <c r="L479" s="1139">
        <f t="shared" si="37"/>
        <v>6361600</v>
      </c>
    </row>
    <row r="480" spans="1:12" ht="12.75">
      <c r="A480" s="1169" t="s">
        <v>1611</v>
      </c>
      <c r="B480" s="1235" t="s">
        <v>1851</v>
      </c>
      <c r="C480" s="1110"/>
      <c r="D480" s="1148">
        <f>'[4]Szolgáltatási'!C162</f>
        <v>0</v>
      </c>
      <c r="E480" s="1134">
        <f>'[4]Szolgáltatási'!D152</f>
        <v>135</v>
      </c>
      <c r="F480" s="1134">
        <f t="shared" si="38"/>
        <v>0</v>
      </c>
      <c r="G480" s="1134">
        <f aca="true" t="shared" si="42" ref="G480:G485">E480*4/12</f>
        <v>45</v>
      </c>
      <c r="H480" s="1316">
        <f t="shared" si="39"/>
        <v>45</v>
      </c>
      <c r="I480" s="1136">
        <v>38000</v>
      </c>
      <c r="J480" s="1143">
        <f aca="true" t="shared" si="43" ref="J480:J485">F480*I480</f>
        <v>0</v>
      </c>
      <c r="K480" s="1137">
        <f aca="true" t="shared" si="44" ref="K480:K485">H480*I480</f>
        <v>1710000</v>
      </c>
      <c r="L480" s="1139">
        <f t="shared" si="37"/>
        <v>1710000</v>
      </c>
    </row>
    <row r="481" spans="1:12" ht="12.75">
      <c r="A481" s="1169" t="s">
        <v>1611</v>
      </c>
      <c r="B481" s="1235" t="s">
        <v>1852</v>
      </c>
      <c r="C481" s="1110"/>
      <c r="D481" s="1148"/>
      <c r="E481" s="1134">
        <f>'[4]Szolgáltatási'!D153</f>
        <v>30</v>
      </c>
      <c r="F481" s="1148">
        <f t="shared" si="38"/>
        <v>0</v>
      </c>
      <c r="G481" s="1134">
        <f t="shared" si="42"/>
        <v>10</v>
      </c>
      <c r="H481" s="1316">
        <f t="shared" si="39"/>
        <v>10</v>
      </c>
      <c r="I481" s="1136">
        <v>38000</v>
      </c>
      <c r="J481" s="1143">
        <f t="shared" si="43"/>
        <v>0</v>
      </c>
      <c r="K481" s="1137">
        <f t="shared" si="44"/>
        <v>380000</v>
      </c>
      <c r="L481" s="1139">
        <f t="shared" si="37"/>
        <v>380000</v>
      </c>
    </row>
    <row r="482" spans="1:12" ht="24">
      <c r="A482" s="1169" t="s">
        <v>1611</v>
      </c>
      <c r="B482" s="1239" t="s">
        <v>858</v>
      </c>
      <c r="C482" s="315"/>
      <c r="D482" s="1148"/>
      <c r="E482" s="1134">
        <f>'[4]Szolgáltatási'!D155</f>
        <v>40</v>
      </c>
      <c r="F482" s="1148">
        <f t="shared" si="38"/>
        <v>0</v>
      </c>
      <c r="G482" s="1134">
        <f t="shared" si="42"/>
        <v>13.333333333333334</v>
      </c>
      <c r="H482" s="1316">
        <f t="shared" si="39"/>
        <v>13.333333333333334</v>
      </c>
      <c r="I482" s="1136">
        <v>106000</v>
      </c>
      <c r="J482" s="1143">
        <f t="shared" si="43"/>
        <v>0</v>
      </c>
      <c r="K482" s="1137">
        <f t="shared" si="44"/>
        <v>1413333.3333333335</v>
      </c>
      <c r="L482" s="1139">
        <f t="shared" si="37"/>
        <v>1413333.3333333335</v>
      </c>
    </row>
    <row r="483" spans="1:12" ht="25.5" customHeight="1">
      <c r="A483" s="1169" t="s">
        <v>1611</v>
      </c>
      <c r="B483" s="1239" t="s">
        <v>859</v>
      </c>
      <c r="C483" s="315"/>
      <c r="D483" s="1148"/>
      <c r="E483" s="1134">
        <f>'[4]Szolgáltatási'!D156</f>
        <v>180</v>
      </c>
      <c r="F483" s="1148">
        <f t="shared" si="38"/>
        <v>0</v>
      </c>
      <c r="G483" s="1134">
        <f t="shared" si="42"/>
        <v>60</v>
      </c>
      <c r="H483" s="1316">
        <f t="shared" si="39"/>
        <v>60</v>
      </c>
      <c r="I483" s="315">
        <v>148400</v>
      </c>
      <c r="J483" s="1143">
        <f t="shared" si="43"/>
        <v>0</v>
      </c>
      <c r="K483" s="1137">
        <f t="shared" si="44"/>
        <v>8904000</v>
      </c>
      <c r="L483" s="1139">
        <f t="shared" si="37"/>
        <v>8904000</v>
      </c>
    </row>
    <row r="484" spans="1:12" ht="24">
      <c r="A484" s="1169" t="s">
        <v>1611</v>
      </c>
      <c r="B484" s="1239" t="s">
        <v>860</v>
      </c>
      <c r="C484" s="315"/>
      <c r="D484" s="1148"/>
      <c r="E484" s="1134">
        <f>'[4]Szolgáltatási'!D157</f>
        <v>95</v>
      </c>
      <c r="F484" s="1142"/>
      <c r="G484" s="1141">
        <f t="shared" si="42"/>
        <v>31.666666666666668</v>
      </c>
      <c r="H484" s="1316">
        <f t="shared" si="39"/>
        <v>31.666666666666668</v>
      </c>
      <c r="I484" s="315">
        <v>63600</v>
      </c>
      <c r="J484" s="1143">
        <f t="shared" si="43"/>
        <v>0</v>
      </c>
      <c r="K484" s="1137">
        <f t="shared" si="44"/>
        <v>2014000</v>
      </c>
      <c r="L484" s="1139">
        <f t="shared" si="37"/>
        <v>2014000</v>
      </c>
    </row>
    <row r="485" spans="1:12" ht="24">
      <c r="A485" s="1169" t="s">
        <v>1611</v>
      </c>
      <c r="B485" s="1239" t="s">
        <v>861</v>
      </c>
      <c r="C485" s="315"/>
      <c r="D485" s="1148"/>
      <c r="E485" s="1134">
        <f>'[4]Szolgáltatási'!D158</f>
        <v>420</v>
      </c>
      <c r="F485" s="1142"/>
      <c r="G485" s="1141">
        <f t="shared" si="42"/>
        <v>140</v>
      </c>
      <c r="H485" s="1316">
        <f t="shared" si="39"/>
        <v>140</v>
      </c>
      <c r="I485" s="315">
        <v>21200</v>
      </c>
      <c r="J485" s="1143">
        <f t="shared" si="43"/>
        <v>0</v>
      </c>
      <c r="K485" s="1137">
        <f t="shared" si="44"/>
        <v>2968000</v>
      </c>
      <c r="L485" s="1139">
        <f t="shared" si="37"/>
        <v>2968000</v>
      </c>
    </row>
    <row r="486" spans="1:12" ht="24">
      <c r="A486" s="1169" t="s">
        <v>1611</v>
      </c>
      <c r="B486" s="1235" t="s">
        <v>1769</v>
      </c>
      <c r="C486" s="315"/>
      <c r="D486" s="1134">
        <f>'[4]Szolgáltatási'!C198</f>
        <v>49</v>
      </c>
      <c r="E486" s="1135"/>
      <c r="F486" s="1141">
        <f>D486*8/12</f>
        <v>32.666666666666664</v>
      </c>
      <c r="G486" s="1145"/>
      <c r="H486" s="1315">
        <f t="shared" si="39"/>
        <v>32.666666666666664</v>
      </c>
      <c r="I486" s="315">
        <v>144000</v>
      </c>
      <c r="J486" s="1137">
        <f>H486*I486</f>
        <v>4704000</v>
      </c>
      <c r="K486" s="1138"/>
      <c r="L486" s="1139">
        <f t="shared" si="37"/>
        <v>4704000</v>
      </c>
    </row>
    <row r="487" spans="1:12" ht="42" customHeight="1">
      <c r="A487" s="1169" t="s">
        <v>1611</v>
      </c>
      <c r="B487" s="1235" t="s">
        <v>1772</v>
      </c>
      <c r="C487" s="1113"/>
      <c r="D487" s="1144"/>
      <c r="E487" s="1134">
        <f>'[4]Szolgáltatási'!D203</f>
        <v>45</v>
      </c>
      <c r="F487" s="1140"/>
      <c r="G487" s="1141">
        <f>E487*4/12</f>
        <v>15</v>
      </c>
      <c r="H487" s="1315">
        <f t="shared" si="39"/>
        <v>15</v>
      </c>
      <c r="I487" s="315">
        <v>143400</v>
      </c>
      <c r="J487" s="1146"/>
      <c r="K487" s="1147">
        <f>H487*I487</f>
        <v>2151000</v>
      </c>
      <c r="L487" s="1139">
        <f t="shared" si="37"/>
        <v>2151000</v>
      </c>
    </row>
    <row r="488" spans="1:12" ht="12.75">
      <c r="A488" s="1169" t="s">
        <v>1611</v>
      </c>
      <c r="B488" s="1238" t="s">
        <v>399</v>
      </c>
      <c r="C488" s="1113"/>
      <c r="D488" s="635">
        <f>'[4]Szolgáltatási'!C243</f>
        <v>163</v>
      </c>
      <c r="E488" s="1148"/>
      <c r="F488" s="1149">
        <f>D488*8/12</f>
        <v>108.66666666666667</v>
      </c>
      <c r="G488" s="1148"/>
      <c r="H488" s="1316">
        <f t="shared" si="39"/>
        <v>108.66666666666667</v>
      </c>
      <c r="I488" s="315">
        <v>71500</v>
      </c>
      <c r="J488" s="1137">
        <f>H488*I488</f>
        <v>7769666.666666667</v>
      </c>
      <c r="K488" s="1143"/>
      <c r="L488" s="1139">
        <f t="shared" si="37"/>
        <v>7769666.666666667</v>
      </c>
    </row>
    <row r="489" spans="1:12" ht="12.75">
      <c r="A489" s="1169" t="s">
        <v>1611</v>
      </c>
      <c r="B489" s="1238" t="s">
        <v>400</v>
      </c>
      <c r="C489" s="1113"/>
      <c r="D489" s="1140"/>
      <c r="E489" s="635">
        <f>'[4]Szolgáltatási'!D249</f>
        <v>160</v>
      </c>
      <c r="F489" s="1148">
        <f>D489*8/12</f>
        <v>0</v>
      </c>
      <c r="G489" s="1134">
        <f>E489*4/12</f>
        <v>53.333333333333336</v>
      </c>
      <c r="H489" s="1316">
        <f t="shared" si="39"/>
        <v>53.333333333333336</v>
      </c>
      <c r="I489" s="315">
        <v>68000</v>
      </c>
      <c r="J489" s="1143">
        <f>F489*I489</f>
        <v>0</v>
      </c>
      <c r="K489" s="1137">
        <f>H489*I489</f>
        <v>3626666.666666667</v>
      </c>
      <c r="L489" s="1139">
        <f t="shared" si="37"/>
        <v>3626666.666666667</v>
      </c>
    </row>
    <row r="490" spans="1:12" ht="12.75">
      <c r="A490" s="316" t="s">
        <v>1611</v>
      </c>
      <c r="B490" s="1234" t="s">
        <v>1392</v>
      </c>
      <c r="C490" s="1113"/>
      <c r="D490" s="635">
        <f>'[4]Szolgáltatási'!C291</f>
        <v>12</v>
      </c>
      <c r="E490" s="1148"/>
      <c r="F490" s="1134">
        <f>D490*8/12</f>
        <v>8</v>
      </c>
      <c r="G490" s="1148"/>
      <c r="H490" s="1316">
        <f t="shared" si="39"/>
        <v>8</v>
      </c>
      <c r="I490" s="315">
        <v>360000</v>
      </c>
      <c r="J490" s="1137">
        <f>H490*I490</f>
        <v>2880000</v>
      </c>
      <c r="K490" s="1143"/>
      <c r="L490" s="1139">
        <f t="shared" si="37"/>
        <v>2880000</v>
      </c>
    </row>
    <row r="491" spans="1:12" ht="24">
      <c r="A491" s="316" t="s">
        <v>1611</v>
      </c>
      <c r="B491" s="1234" t="s">
        <v>1393</v>
      </c>
      <c r="C491" s="1113"/>
      <c r="D491" s="1140"/>
      <c r="E491" s="635">
        <f>'[4]Szolgáltatási'!D294</f>
        <v>12</v>
      </c>
      <c r="F491" s="1148">
        <f>D491*8/12</f>
        <v>0</v>
      </c>
      <c r="G491" s="1134">
        <f>E491*4/12</f>
        <v>4</v>
      </c>
      <c r="H491" s="1316">
        <f t="shared" si="39"/>
        <v>4</v>
      </c>
      <c r="I491" s="315">
        <v>342000</v>
      </c>
      <c r="J491" s="1143">
        <f>F491*I491</f>
        <v>0</v>
      </c>
      <c r="K491" s="1137">
        <f>H491*I491</f>
        <v>1368000</v>
      </c>
      <c r="L491" s="1139">
        <f t="shared" si="37"/>
        <v>1368000</v>
      </c>
    </row>
    <row r="492" spans="1:12" ht="12.75">
      <c r="A492" s="316" t="s">
        <v>1611</v>
      </c>
      <c r="B492" s="1234" t="s">
        <v>395</v>
      </c>
      <c r="C492" s="315"/>
      <c r="D492" s="1134">
        <f>'[4]Szolgáltatási'!C322</f>
        <v>1089</v>
      </c>
      <c r="E492" s="1134">
        <f>'[4]Szolgáltatási'!D327</f>
        <v>1070</v>
      </c>
      <c r="F492" s="635">
        <f>D492/12*8</f>
        <v>726</v>
      </c>
      <c r="G492" s="635">
        <f>E492/12*4</f>
        <v>356.6666666666667</v>
      </c>
      <c r="H492" s="1315">
        <f t="shared" si="39"/>
        <v>1082.6666666666667</v>
      </c>
      <c r="I492" s="315">
        <v>18000</v>
      </c>
      <c r="J492" s="1147">
        <f>I492*F492</f>
        <v>13068000</v>
      </c>
      <c r="K492" s="1147">
        <f>G492*I492</f>
        <v>6420000</v>
      </c>
      <c r="L492" s="1180">
        <f t="shared" si="37"/>
        <v>19488000</v>
      </c>
    </row>
    <row r="493" spans="1:12" ht="12.75">
      <c r="A493" s="316" t="s">
        <v>1611</v>
      </c>
      <c r="B493" s="1235" t="s">
        <v>59</v>
      </c>
      <c r="C493" s="1113"/>
      <c r="D493" s="1148"/>
      <c r="E493" s="1140"/>
      <c r="F493" s="1140"/>
      <c r="G493" s="1140"/>
      <c r="H493" s="1316">
        <f>'[4]Szolgáltatási'!E359-1.25</f>
        <v>63.16</v>
      </c>
      <c r="I493" s="315">
        <v>65000</v>
      </c>
      <c r="J493" s="1137"/>
      <c r="K493" s="1137"/>
      <c r="L493" s="1139">
        <f>H493*I493</f>
        <v>4105400</v>
      </c>
    </row>
    <row r="494" spans="1:12" ht="12.75">
      <c r="A494" s="1169" t="s">
        <v>1611</v>
      </c>
      <c r="B494" s="1238" t="s">
        <v>60</v>
      </c>
      <c r="C494" s="1113"/>
      <c r="D494" s="1144"/>
      <c r="E494" s="1140"/>
      <c r="F494" s="1140"/>
      <c r="G494" s="1140"/>
      <c r="H494" s="1316">
        <f>'[4]Szolgáltatási'!D368</f>
        <v>583</v>
      </c>
      <c r="I494" s="315">
        <v>10000</v>
      </c>
      <c r="J494" s="1138"/>
      <c r="K494" s="1137"/>
      <c r="L494" s="1139">
        <f>H494*I494</f>
        <v>5830000</v>
      </c>
    </row>
    <row r="495" spans="1:12" ht="12.75">
      <c r="A495" s="1187" t="s">
        <v>1611</v>
      </c>
      <c r="B495" s="1242" t="s">
        <v>249</v>
      </c>
      <c r="C495" s="1188"/>
      <c r="D495" s="1189"/>
      <c r="E495" s="1190"/>
      <c r="F495" s="1190"/>
      <c r="G495" s="1190"/>
      <c r="H495" s="1322">
        <f>'[4]Szolgáltatási'!D369</f>
        <v>2190</v>
      </c>
      <c r="I495" s="1192">
        <v>1000</v>
      </c>
      <c r="J495" s="1193"/>
      <c r="K495" s="1194"/>
      <c r="L495" s="1195">
        <f>H495*I495</f>
        <v>2190000</v>
      </c>
    </row>
    <row r="496" spans="1:12" ht="28.5" customHeight="1">
      <c r="A496" s="1358" t="s">
        <v>1611</v>
      </c>
      <c r="B496" s="1359"/>
      <c r="C496" s="1359"/>
      <c r="D496" s="1359"/>
      <c r="E496" s="1359"/>
      <c r="F496" s="1359"/>
      <c r="G496" s="1359"/>
      <c r="H496" s="1359"/>
      <c r="I496" s="1159" t="s">
        <v>1612</v>
      </c>
      <c r="J496" s="1162"/>
      <c r="K496" s="1160"/>
      <c r="L496" s="1161">
        <f>SUM(L466:L495)</f>
        <v>602874333</v>
      </c>
    </row>
    <row r="497" spans="1:12" ht="12.75">
      <c r="A497" s="316" t="s">
        <v>386</v>
      </c>
      <c r="B497" s="1246" t="s">
        <v>41</v>
      </c>
      <c r="C497" s="1209"/>
      <c r="D497" s="1208">
        <f>'[4]Kollégium'!C100</f>
        <v>764</v>
      </c>
      <c r="E497" s="1210"/>
      <c r="F497" s="1197"/>
      <c r="G497" s="1197"/>
      <c r="H497" s="1323"/>
      <c r="I497" s="1209">
        <v>2550000</v>
      </c>
      <c r="J497" s="1200">
        <f>'[4]Kollégium segéd'!M22</f>
        <v>67490000</v>
      </c>
      <c r="K497" s="1201"/>
      <c r="L497" s="1202">
        <f>SUM(J497:K497)</f>
        <v>67490000</v>
      </c>
    </row>
    <row r="498" spans="1:12" ht="12.75">
      <c r="A498" s="316" t="s">
        <v>386</v>
      </c>
      <c r="B498" s="1234" t="s">
        <v>862</v>
      </c>
      <c r="C498" s="315"/>
      <c r="D498" s="1135"/>
      <c r="E498" s="635">
        <f>'[4]Kollégium'!D115</f>
        <v>730</v>
      </c>
      <c r="F498" s="1134"/>
      <c r="G498" s="1134"/>
      <c r="H498" s="1316"/>
      <c r="I498" s="1136">
        <v>2540000</v>
      </c>
      <c r="J498" s="1138"/>
      <c r="K498" s="1137">
        <f>'[4]Kollégium segéd'!M49</f>
        <v>32173333.333333332</v>
      </c>
      <c r="L498" s="1139">
        <f>SUM(J498:K498)</f>
        <v>32173333.333333332</v>
      </c>
    </row>
    <row r="499" spans="1:12" ht="24">
      <c r="A499" s="316" t="s">
        <v>386</v>
      </c>
      <c r="B499" s="1234" t="s">
        <v>1208</v>
      </c>
      <c r="C499" s="315"/>
      <c r="D499" s="1134">
        <v>134</v>
      </c>
      <c r="E499" s="1148"/>
      <c r="F499" s="1134">
        <f>D499*8/12</f>
        <v>89.33333333333333</v>
      </c>
      <c r="G499" s="1148"/>
      <c r="H499" s="1316">
        <f>SUM(F499:G499)</f>
        <v>89.33333333333333</v>
      </c>
      <c r="I499" s="1136">
        <v>480000</v>
      </c>
      <c r="J499" s="1137">
        <f>H499*I499</f>
        <v>42880000</v>
      </c>
      <c r="K499" s="1137"/>
      <c r="L499" s="1139">
        <f>SUM(J499:K499)</f>
        <v>42880000</v>
      </c>
    </row>
    <row r="500" spans="1:12" ht="24">
      <c r="A500" s="316" t="s">
        <v>386</v>
      </c>
      <c r="B500" s="1234" t="s">
        <v>1209</v>
      </c>
      <c r="C500" s="315"/>
      <c r="D500" s="1148"/>
      <c r="E500" s="1134">
        <v>139</v>
      </c>
      <c r="F500" s="1148">
        <f>D500*8/12</f>
        <v>0</v>
      </c>
      <c r="G500" s="1134">
        <f>E500*4/12</f>
        <v>46.333333333333336</v>
      </c>
      <c r="H500" s="1316">
        <f>SUM(F500:G500)</f>
        <v>46.333333333333336</v>
      </c>
      <c r="I500" s="1136">
        <v>456000</v>
      </c>
      <c r="J500" s="1137">
        <f>F500*I500</f>
        <v>0</v>
      </c>
      <c r="K500" s="1137">
        <f>H500*I500</f>
        <v>21128000</v>
      </c>
      <c r="L500" s="1139">
        <f>SUM(J500:K500)</f>
        <v>21128000</v>
      </c>
    </row>
    <row r="501" spans="1:12" ht="12.75">
      <c r="A501" s="316" t="s">
        <v>386</v>
      </c>
      <c r="B501" s="1235" t="s">
        <v>59</v>
      </c>
      <c r="C501" s="1113"/>
      <c r="D501" s="1148"/>
      <c r="E501" s="1140"/>
      <c r="F501" s="1140"/>
      <c r="G501" s="1140"/>
      <c r="H501" s="1316">
        <f>'[4]Kollégium'!E359</f>
        <v>230</v>
      </c>
      <c r="I501" s="315">
        <v>65000</v>
      </c>
      <c r="J501" s="1137"/>
      <c r="K501" s="1137"/>
      <c r="L501" s="1139">
        <f>H501*I501</f>
        <v>14950000</v>
      </c>
    </row>
    <row r="502" spans="1:12" ht="12.75">
      <c r="A502" s="1182" t="s">
        <v>386</v>
      </c>
      <c r="B502" s="1234" t="s">
        <v>1011</v>
      </c>
      <c r="C502" s="1134"/>
      <c r="D502" s="1183">
        <f>'[4]Kollégium'!C372</f>
        <v>761</v>
      </c>
      <c r="E502" s="1148"/>
      <c r="F502" s="1134">
        <f>D502/12*8</f>
        <v>507.3333333333333</v>
      </c>
      <c r="G502" s="1134">
        <f>E502/12*4</f>
        <v>0</v>
      </c>
      <c r="H502" s="1316">
        <f>SUM(F502:G502)</f>
        <v>507.3333333333333</v>
      </c>
      <c r="I502" s="1136">
        <v>186000</v>
      </c>
      <c r="J502" s="1184">
        <f>H502*I502</f>
        <v>94364000</v>
      </c>
      <c r="K502" s="1143"/>
      <c r="L502" s="1139">
        <f>SUM(J502:K502)</f>
        <v>94364000</v>
      </c>
    </row>
    <row r="503" spans="1:12" ht="12.75">
      <c r="A503" s="1211" t="s">
        <v>386</v>
      </c>
      <c r="B503" s="1247" t="s">
        <v>1012</v>
      </c>
      <c r="C503" s="1191"/>
      <c r="D503" s="1213"/>
      <c r="E503" s="1191">
        <f>'[4]Kollégium'!D379</f>
        <v>730</v>
      </c>
      <c r="F503" s="1191"/>
      <c r="G503" s="1191">
        <f>E503/12*4</f>
        <v>243.33333333333334</v>
      </c>
      <c r="H503" s="1322">
        <f>SUM(G503)</f>
        <v>243.33333333333334</v>
      </c>
      <c r="I503" s="1214">
        <v>177000</v>
      </c>
      <c r="J503" s="1193"/>
      <c r="K503" s="1194">
        <f>H503*I503</f>
        <v>43070000</v>
      </c>
      <c r="L503" s="1195">
        <f>SUM(J503:K503)</f>
        <v>43070000</v>
      </c>
    </row>
    <row r="504" spans="1:12" ht="21" customHeight="1">
      <c r="A504" s="1358" t="s">
        <v>386</v>
      </c>
      <c r="B504" s="1359"/>
      <c r="C504" s="1359"/>
      <c r="D504" s="1359"/>
      <c r="E504" s="1359"/>
      <c r="F504" s="1359"/>
      <c r="G504" s="1359"/>
      <c r="H504" s="1359"/>
      <c r="I504" s="1163" t="s">
        <v>1612</v>
      </c>
      <c r="J504" s="1162"/>
      <c r="K504" s="1160"/>
      <c r="L504" s="1161">
        <f>SUM(L497:L503)</f>
        <v>316055333.3333333</v>
      </c>
    </row>
    <row r="505" spans="1:12" ht="17.25" customHeight="1">
      <c r="A505" s="1207" t="s">
        <v>340</v>
      </c>
      <c r="B505" s="1246" t="s">
        <v>1013</v>
      </c>
      <c r="C505" s="1209"/>
      <c r="D505" s="1215">
        <f>'[4]Ped.szakszolgálat'!E207+0.17</f>
        <v>15.76</v>
      </c>
      <c r="E505" s="1216"/>
      <c r="F505" s="1217">
        <f>D505/12*8</f>
        <v>10.506666666666666</v>
      </c>
      <c r="G505" s="1216">
        <f>E505/12*4</f>
        <v>0</v>
      </c>
      <c r="H505" s="1324">
        <f>SUM(F505:G505)</f>
        <v>10.506666666666666</v>
      </c>
      <c r="I505" s="1209">
        <v>240000</v>
      </c>
      <c r="J505" s="1217">
        <f>H505*I505</f>
        <v>2521600</v>
      </c>
      <c r="K505" s="1218"/>
      <c r="L505" s="1202">
        <f>SUM(J505:K505)</f>
        <v>2521600</v>
      </c>
    </row>
    <row r="506" spans="1:12" ht="17.25" customHeight="1">
      <c r="A506" s="316" t="s">
        <v>340</v>
      </c>
      <c r="B506" s="1234" t="s">
        <v>1014</v>
      </c>
      <c r="C506" s="315"/>
      <c r="D506" s="1140"/>
      <c r="E506" s="1178">
        <v>15.76</v>
      </c>
      <c r="F506" s="1140">
        <f>D506/12*8</f>
        <v>0</v>
      </c>
      <c r="G506" s="635">
        <f>E506/12*4</f>
        <v>5.253333333333333</v>
      </c>
      <c r="H506" s="1325">
        <f>SUM(F506:G506)</f>
        <v>5.253333333333333</v>
      </c>
      <c r="I506" s="315">
        <v>239000</v>
      </c>
      <c r="J506" s="1185"/>
      <c r="K506" s="1147">
        <f>H506*I506</f>
        <v>1255546.6666666665</v>
      </c>
      <c r="L506" s="1139">
        <f>SUM(J506:K506)</f>
        <v>1255546.6666666665</v>
      </c>
    </row>
    <row r="507" spans="1:12" ht="17.25" customHeight="1">
      <c r="A507" s="316" t="s">
        <v>340</v>
      </c>
      <c r="B507" s="1234" t="s">
        <v>1015</v>
      </c>
      <c r="C507" s="315"/>
      <c r="D507" s="1178">
        <f>'[4]Ped.szakszolgálat'!E208+0.05</f>
        <v>3</v>
      </c>
      <c r="E507" s="1140"/>
      <c r="F507" s="1147">
        <f>D507/12*8</f>
        <v>2</v>
      </c>
      <c r="G507" s="1140">
        <f>E507/12*4</f>
        <v>0</v>
      </c>
      <c r="H507" s="1325">
        <f>SUM(F507:G507)</f>
        <v>2</v>
      </c>
      <c r="I507" s="315">
        <v>325000</v>
      </c>
      <c r="J507" s="1137">
        <f>H507*I507</f>
        <v>650000</v>
      </c>
      <c r="K507" s="1143"/>
      <c r="L507" s="1139">
        <f>H507*I507</f>
        <v>650000</v>
      </c>
    </row>
    <row r="508" spans="1:12" ht="17.25" customHeight="1">
      <c r="A508" s="1222" t="s">
        <v>340</v>
      </c>
      <c r="B508" s="1247" t="s">
        <v>1016</v>
      </c>
      <c r="C508" s="1192"/>
      <c r="D508" s="1190"/>
      <c r="E508" s="1212">
        <v>3</v>
      </c>
      <c r="F508" s="1190"/>
      <c r="G508" s="1212">
        <f>E508/12*4</f>
        <v>1</v>
      </c>
      <c r="H508" s="1326">
        <f>SUM(F508:G508)</f>
        <v>1</v>
      </c>
      <c r="I508" s="1192">
        <v>322000</v>
      </c>
      <c r="J508" s="1223"/>
      <c r="K508" s="1194">
        <f>H508*I508</f>
        <v>322000</v>
      </c>
      <c r="L508" s="1195">
        <f>H508*I508</f>
        <v>322000</v>
      </c>
    </row>
    <row r="509" spans="1:12" ht="21.75" customHeight="1">
      <c r="A509" s="1358" t="s">
        <v>340</v>
      </c>
      <c r="B509" s="1360"/>
      <c r="C509" s="1360"/>
      <c r="D509" s="1360"/>
      <c r="E509" s="1360"/>
      <c r="F509" s="1360"/>
      <c r="G509" s="1360"/>
      <c r="H509" s="1360"/>
      <c r="I509" s="1159" t="s">
        <v>1612</v>
      </c>
      <c r="J509" s="1164"/>
      <c r="K509" s="1160"/>
      <c r="L509" s="1161">
        <f>SUM(L505:L508)</f>
        <v>4749146.666666666</v>
      </c>
    </row>
    <row r="510" spans="1:12" ht="25.5">
      <c r="A510" s="655" t="s">
        <v>269</v>
      </c>
      <c r="B510" s="1248" t="s">
        <v>27</v>
      </c>
      <c r="C510" s="1196"/>
      <c r="D510" s="1197"/>
      <c r="E510" s="1197"/>
      <c r="F510" s="1197"/>
      <c r="G510" s="1197"/>
      <c r="H510" s="1327">
        <v>18</v>
      </c>
      <c r="I510" s="1199">
        <v>454110</v>
      </c>
      <c r="J510" s="1200"/>
      <c r="K510" s="1200"/>
      <c r="L510" s="1220">
        <f>I510*H510</f>
        <v>8173980</v>
      </c>
    </row>
    <row r="511" spans="1:12" ht="24.75" customHeight="1">
      <c r="A511" s="657" t="s">
        <v>269</v>
      </c>
      <c r="B511" s="1249" t="s">
        <v>1795</v>
      </c>
      <c r="C511" s="1214"/>
      <c r="D511" s="1191"/>
      <c r="E511" s="1191"/>
      <c r="F511" s="1191"/>
      <c r="G511" s="1191"/>
      <c r="H511" s="1328">
        <v>57</v>
      </c>
      <c r="I511" s="1214">
        <v>787450</v>
      </c>
      <c r="J511" s="1194"/>
      <c r="K511" s="1194"/>
      <c r="L511" s="1219">
        <f>I511*H511</f>
        <v>44884650</v>
      </c>
    </row>
    <row r="512" spans="1:12" ht="25.5" customHeight="1">
      <c r="A512" s="1357" t="s">
        <v>269</v>
      </c>
      <c r="B512" s="1348"/>
      <c r="C512" s="1348"/>
      <c r="D512" s="1348"/>
      <c r="E512" s="1348"/>
      <c r="F512" s="1348"/>
      <c r="G512" s="1348"/>
      <c r="H512" s="1348"/>
      <c r="I512" s="1159" t="s">
        <v>1612</v>
      </c>
      <c r="J512" s="1160"/>
      <c r="K512" s="1160"/>
      <c r="L512" s="1221">
        <f>SUM(L510:L511)</f>
        <v>53058630</v>
      </c>
    </row>
    <row r="513" spans="1:12" ht="18" customHeight="1">
      <c r="A513" s="655" t="s">
        <v>341</v>
      </c>
      <c r="B513" s="1250" t="s">
        <v>1581</v>
      </c>
      <c r="C513" s="1196"/>
      <c r="D513" s="1197"/>
      <c r="E513" s="1197"/>
      <c r="F513" s="1197"/>
      <c r="G513" s="1197"/>
      <c r="H513" s="1323">
        <v>370</v>
      </c>
      <c r="I513" s="1199">
        <v>540150</v>
      </c>
      <c r="J513" s="1200"/>
      <c r="K513" s="1200"/>
      <c r="L513" s="1220">
        <f>I513*H513</f>
        <v>199855500</v>
      </c>
    </row>
    <row r="514" spans="1:12" ht="18" customHeight="1">
      <c r="A514" s="656" t="s">
        <v>341</v>
      </c>
      <c r="B514" s="1233" t="s">
        <v>561</v>
      </c>
      <c r="C514" s="1136"/>
      <c r="D514" s="1134"/>
      <c r="E514" s="1134"/>
      <c r="F514" s="1134"/>
      <c r="G514" s="1134"/>
      <c r="H514" s="1316">
        <v>40</v>
      </c>
      <c r="I514" s="1136">
        <v>65000</v>
      </c>
      <c r="J514" s="1137"/>
      <c r="K514" s="1137"/>
      <c r="L514" s="1186">
        <f>I514*H514</f>
        <v>2600000</v>
      </c>
    </row>
    <row r="515" spans="1:12" ht="18" customHeight="1">
      <c r="A515" s="656" t="s">
        <v>341</v>
      </c>
      <c r="B515" s="1234" t="s">
        <v>1013</v>
      </c>
      <c r="C515" s="315"/>
      <c r="D515" s="1178">
        <f>'[4]BIG'!E207</f>
        <v>16.24</v>
      </c>
      <c r="E515" s="1140"/>
      <c r="F515" s="1147">
        <f>D515/12*8</f>
        <v>10.826666666666666</v>
      </c>
      <c r="G515" s="1140">
        <f>E515/12*4</f>
        <v>0</v>
      </c>
      <c r="H515" s="1325">
        <f>SUM(F515:G515)</f>
        <v>10.826666666666666</v>
      </c>
      <c r="I515" s="315">
        <v>240000</v>
      </c>
      <c r="J515" s="1147">
        <f>H515*I515</f>
        <v>2598400</v>
      </c>
      <c r="K515" s="1185"/>
      <c r="L515" s="1139">
        <f>SUM(J515:K515)</f>
        <v>2598400</v>
      </c>
    </row>
    <row r="516" spans="1:12" ht="18" customHeight="1">
      <c r="A516" s="657" t="s">
        <v>341</v>
      </c>
      <c r="B516" s="1247" t="s">
        <v>1014</v>
      </c>
      <c r="C516" s="1192"/>
      <c r="D516" s="1190"/>
      <c r="E516" s="1212">
        <v>16.24</v>
      </c>
      <c r="F516" s="1190">
        <f>D516/12*8</f>
        <v>0</v>
      </c>
      <c r="G516" s="1212">
        <f>E516/12*4</f>
        <v>5.413333333333333</v>
      </c>
      <c r="H516" s="1329">
        <f>SUM(F516:G516)</f>
        <v>5.413333333333333</v>
      </c>
      <c r="I516" s="1192">
        <v>239000</v>
      </c>
      <c r="J516" s="1225"/>
      <c r="K516" s="1224">
        <f>H516*I516</f>
        <v>1293786.6666666665</v>
      </c>
      <c r="L516" s="1195">
        <f>SUM(J516:K516)</f>
        <v>1293786.6666666665</v>
      </c>
    </row>
    <row r="517" spans="1:12" ht="25.5" customHeight="1">
      <c r="A517" s="1357" t="s">
        <v>341</v>
      </c>
      <c r="B517" s="1348"/>
      <c r="C517" s="1348"/>
      <c r="D517" s="1348"/>
      <c r="E517" s="1348"/>
      <c r="F517" s="1348"/>
      <c r="G517" s="1348"/>
      <c r="H517" s="1348"/>
      <c r="I517" s="1159" t="s">
        <v>1612</v>
      </c>
      <c r="J517" s="1228"/>
      <c r="K517" s="1229"/>
      <c r="L517" s="1161">
        <f>SUM(L513:L516)</f>
        <v>206347686.66666666</v>
      </c>
    </row>
    <row r="518" spans="1:12" ht="25.5" customHeight="1">
      <c r="A518" s="1363" t="s">
        <v>62</v>
      </c>
      <c r="B518" s="1364"/>
      <c r="C518" s="1361"/>
      <c r="D518" s="1362"/>
      <c r="E518" s="1362"/>
      <c r="F518" s="1362"/>
      <c r="G518" s="1362"/>
      <c r="H518" s="1362"/>
      <c r="I518" s="1362"/>
      <c r="J518" s="1226"/>
      <c r="K518" s="1226"/>
      <c r="L518" s="1227">
        <f>SUM(L21,L55,L64,L94,L118,L146,L178,L204,L234,L269,L304,L339,L368,L380,L396,L410,L434,L465,L496,L504,L509,L512,L517)</f>
        <v>4794158795.333334</v>
      </c>
    </row>
    <row r="519" spans="1:13" s="662" customFormat="1" ht="15">
      <c r="A519" s="658"/>
      <c r="B519" s="1251"/>
      <c r="C519" s="659"/>
      <c r="D519" s="659"/>
      <c r="E519" s="659"/>
      <c r="F519" s="659"/>
      <c r="G519" s="659"/>
      <c r="H519" s="1330"/>
      <c r="I519" s="660"/>
      <c r="J519" s="661"/>
      <c r="K519" s="661"/>
      <c r="M519" s="663"/>
    </row>
    <row r="520" spans="1:9" ht="12.75">
      <c r="A520" s="319"/>
      <c r="B520" s="1252"/>
      <c r="C520" s="317"/>
      <c r="D520" s="317"/>
      <c r="E520" s="317"/>
      <c r="F520" s="317"/>
      <c r="G520" s="317"/>
      <c r="H520" s="1318"/>
      <c r="I520" s="318"/>
    </row>
    <row r="521" spans="1:9" ht="12.75">
      <c r="A521" s="319"/>
      <c r="B521" s="1252"/>
      <c r="C521" s="317"/>
      <c r="D521" s="317"/>
      <c r="E521" s="317"/>
      <c r="F521" s="317"/>
      <c r="G521" s="317"/>
      <c r="H521" s="1318"/>
      <c r="I521" s="318"/>
    </row>
    <row r="522" spans="1:9" ht="12.75">
      <c r="A522" s="319"/>
      <c r="B522" s="1252"/>
      <c r="C522" s="317"/>
      <c r="D522" s="317"/>
      <c r="E522" s="317"/>
      <c r="F522" s="317"/>
      <c r="G522" s="317"/>
      <c r="H522" s="1318"/>
      <c r="I522" s="318"/>
    </row>
    <row r="523" spans="1:9" ht="12.75">
      <c r="A523" s="319"/>
      <c r="B523" s="1252"/>
      <c r="C523" s="317"/>
      <c r="D523" s="317"/>
      <c r="E523" s="317"/>
      <c r="F523" s="317"/>
      <c r="G523" s="317"/>
      <c r="H523" s="1318"/>
      <c r="I523" s="318"/>
    </row>
    <row r="524" spans="1:9" ht="12.75">
      <c r="A524" s="319"/>
      <c r="B524" s="1252"/>
      <c r="C524" s="317"/>
      <c r="D524" s="317"/>
      <c r="E524" s="317"/>
      <c r="F524" s="317"/>
      <c r="G524" s="317"/>
      <c r="H524" s="1318"/>
      <c r="I524" s="318"/>
    </row>
    <row r="525" spans="1:9" ht="12.75">
      <c r="A525" s="319"/>
      <c r="B525" s="1252"/>
      <c r="C525" s="317"/>
      <c r="D525" s="317"/>
      <c r="E525" s="317"/>
      <c r="F525" s="317"/>
      <c r="G525" s="317"/>
      <c r="H525" s="1318"/>
      <c r="I525" s="318"/>
    </row>
    <row r="526" spans="1:9" ht="12.75">
      <c r="A526" s="319"/>
      <c r="B526" s="1252"/>
      <c r="C526" s="317"/>
      <c r="D526" s="317"/>
      <c r="E526" s="317"/>
      <c r="F526" s="317"/>
      <c r="G526" s="317"/>
      <c r="H526" s="1318"/>
      <c r="I526" s="318"/>
    </row>
    <row r="527" spans="1:9" ht="12.75">
      <c r="A527" s="319"/>
      <c r="B527" s="1252"/>
      <c r="C527" s="317"/>
      <c r="D527" s="317"/>
      <c r="E527" s="317"/>
      <c r="F527" s="317"/>
      <c r="G527" s="317"/>
      <c r="H527" s="1318"/>
      <c r="I527" s="318"/>
    </row>
    <row r="528" spans="1:9" ht="12.75">
      <c r="A528" s="319"/>
      <c r="B528" s="1252"/>
      <c r="C528" s="317"/>
      <c r="D528" s="317"/>
      <c r="E528" s="317"/>
      <c r="F528" s="317"/>
      <c r="G528" s="317"/>
      <c r="H528" s="1318"/>
      <c r="I528" s="318"/>
    </row>
    <row r="529" spans="1:9" ht="12.75">
      <c r="A529" s="319"/>
      <c r="B529" s="1252"/>
      <c r="C529" s="317"/>
      <c r="D529" s="317"/>
      <c r="E529" s="317"/>
      <c r="F529" s="317"/>
      <c r="G529" s="317"/>
      <c r="H529" s="1318"/>
      <c r="I529" s="318"/>
    </row>
    <row r="530" spans="1:9" ht="12.75">
      <c r="A530" s="319"/>
      <c r="B530" s="1252"/>
      <c r="C530" s="317"/>
      <c r="D530" s="317"/>
      <c r="E530" s="317"/>
      <c r="F530" s="317"/>
      <c r="G530" s="317"/>
      <c r="H530" s="1318"/>
      <c r="I530" s="318"/>
    </row>
    <row r="531" spans="1:9" ht="12.75">
      <c r="A531" s="319"/>
      <c r="B531" s="1252"/>
      <c r="C531" s="317"/>
      <c r="D531" s="317"/>
      <c r="E531" s="317"/>
      <c r="F531" s="317"/>
      <c r="G531" s="317"/>
      <c r="H531" s="1318"/>
      <c r="I531" s="318"/>
    </row>
    <row r="532" spans="1:9" ht="12.75">
      <c r="A532" s="319"/>
      <c r="B532" s="1252"/>
      <c r="C532" s="317"/>
      <c r="D532" s="317"/>
      <c r="E532" s="317"/>
      <c r="F532" s="317"/>
      <c r="G532" s="317"/>
      <c r="H532" s="1318"/>
      <c r="I532" s="318"/>
    </row>
    <row r="533" spans="1:9" ht="12.75">
      <c r="A533" s="319"/>
      <c r="B533" s="1252"/>
      <c r="C533" s="317"/>
      <c r="D533" s="317"/>
      <c r="E533" s="317"/>
      <c r="F533" s="317"/>
      <c r="G533" s="317"/>
      <c r="H533" s="1318"/>
      <c r="I533" s="318"/>
    </row>
    <row r="534" spans="1:9" ht="12.75">
      <c r="A534" s="319"/>
      <c r="B534" s="1252"/>
      <c r="C534" s="317"/>
      <c r="D534" s="317"/>
      <c r="E534" s="317"/>
      <c r="F534" s="317"/>
      <c r="G534" s="317"/>
      <c r="H534" s="1318"/>
      <c r="I534" s="318"/>
    </row>
    <row r="535" spans="1:9" ht="12.75">
      <c r="A535" s="319"/>
      <c r="B535" s="1252"/>
      <c r="C535" s="317"/>
      <c r="D535" s="317"/>
      <c r="E535" s="317"/>
      <c r="F535" s="317"/>
      <c r="G535" s="317"/>
      <c r="H535" s="1318"/>
      <c r="I535" s="318"/>
    </row>
    <row r="536" spans="1:9" ht="12.75">
      <c r="A536" s="319"/>
      <c r="B536" s="1252"/>
      <c r="C536" s="317"/>
      <c r="D536" s="317"/>
      <c r="E536" s="317"/>
      <c r="F536" s="317"/>
      <c r="G536" s="317"/>
      <c r="H536" s="1318"/>
      <c r="I536" s="318"/>
    </row>
    <row r="537" spans="1:9" ht="12.75">
      <c r="A537" s="319"/>
      <c r="B537" s="1252"/>
      <c r="C537" s="317"/>
      <c r="D537" s="317"/>
      <c r="E537" s="317"/>
      <c r="F537" s="317"/>
      <c r="G537" s="317"/>
      <c r="H537" s="1318"/>
      <c r="I537" s="318"/>
    </row>
    <row r="538" spans="1:9" ht="12.75">
      <c r="A538" s="319"/>
      <c r="B538" s="1252"/>
      <c r="C538" s="317"/>
      <c r="D538" s="317"/>
      <c r="E538" s="317"/>
      <c r="F538" s="317"/>
      <c r="G538" s="317"/>
      <c r="H538" s="1318"/>
      <c r="I538" s="318"/>
    </row>
    <row r="539" spans="1:9" ht="12.75">
      <c r="A539" s="319"/>
      <c r="B539" s="1252"/>
      <c r="C539" s="317"/>
      <c r="D539" s="317"/>
      <c r="E539" s="317"/>
      <c r="F539" s="317"/>
      <c r="G539" s="317"/>
      <c r="H539" s="1318"/>
      <c r="I539" s="318"/>
    </row>
    <row r="540" spans="1:9" ht="12.75">
      <c r="A540" s="319"/>
      <c r="B540" s="1252"/>
      <c r="C540" s="317"/>
      <c r="D540" s="317"/>
      <c r="E540" s="317"/>
      <c r="F540" s="317"/>
      <c r="G540" s="317"/>
      <c r="H540" s="1318"/>
      <c r="I540" s="318"/>
    </row>
    <row r="541" spans="1:9" ht="12.75">
      <c r="A541" s="319"/>
      <c r="B541" s="1252"/>
      <c r="C541" s="317"/>
      <c r="D541" s="317"/>
      <c r="E541" s="317"/>
      <c r="F541" s="317"/>
      <c r="G541" s="317"/>
      <c r="H541" s="1318"/>
      <c r="I541" s="318"/>
    </row>
    <row r="542" spans="1:9" ht="12.75">
      <c r="A542" s="319"/>
      <c r="B542" s="1252"/>
      <c r="C542" s="317"/>
      <c r="D542" s="317"/>
      <c r="E542" s="317"/>
      <c r="F542" s="317"/>
      <c r="G542" s="317"/>
      <c r="H542" s="1318"/>
      <c r="I542" s="318"/>
    </row>
    <row r="543" spans="1:9" ht="12.75">
      <c r="A543" s="319"/>
      <c r="B543" s="1252"/>
      <c r="C543" s="317"/>
      <c r="D543" s="317"/>
      <c r="E543" s="317"/>
      <c r="F543" s="317"/>
      <c r="G543" s="317"/>
      <c r="H543" s="1318"/>
      <c r="I543" s="318"/>
    </row>
    <row r="544" spans="1:9" ht="12.75">
      <c r="A544" s="319"/>
      <c r="B544" s="1252"/>
      <c r="C544" s="317"/>
      <c r="D544" s="317"/>
      <c r="E544" s="317"/>
      <c r="F544" s="317"/>
      <c r="G544" s="317"/>
      <c r="H544" s="1318"/>
      <c r="I544" s="318"/>
    </row>
    <row r="545" spans="1:9" ht="12.75">
      <c r="A545" s="319"/>
      <c r="B545" s="1252"/>
      <c r="C545" s="317"/>
      <c r="D545" s="317"/>
      <c r="E545" s="317"/>
      <c r="F545" s="317"/>
      <c r="G545" s="317"/>
      <c r="H545" s="1318"/>
      <c r="I545" s="318"/>
    </row>
    <row r="546" spans="1:9" ht="12.75">
      <c r="A546" s="319"/>
      <c r="B546" s="1252"/>
      <c r="C546" s="317"/>
      <c r="D546" s="317"/>
      <c r="E546" s="317"/>
      <c r="F546" s="317"/>
      <c r="G546" s="317"/>
      <c r="H546" s="1318"/>
      <c r="I546" s="318"/>
    </row>
    <row r="547" spans="1:9" ht="12.75">
      <c r="A547" s="319"/>
      <c r="B547" s="1252"/>
      <c r="C547" s="317"/>
      <c r="D547" s="317"/>
      <c r="E547" s="317"/>
      <c r="F547" s="317"/>
      <c r="G547" s="317"/>
      <c r="H547" s="1318"/>
      <c r="I547" s="318"/>
    </row>
    <row r="548" spans="1:9" ht="12.75">
      <c r="A548" s="319"/>
      <c r="B548" s="1252"/>
      <c r="C548" s="317"/>
      <c r="D548" s="317"/>
      <c r="E548" s="317"/>
      <c r="F548" s="317"/>
      <c r="G548" s="317"/>
      <c r="H548" s="1318"/>
      <c r="I548" s="318"/>
    </row>
    <row r="549" spans="1:9" ht="12.75">
      <c r="A549" s="319"/>
      <c r="B549" s="1252"/>
      <c r="C549" s="317"/>
      <c r="D549" s="317"/>
      <c r="E549" s="317"/>
      <c r="F549" s="317"/>
      <c r="G549" s="317"/>
      <c r="H549" s="1318"/>
      <c r="I549" s="318"/>
    </row>
    <row r="550" spans="1:9" ht="12.75">
      <c r="A550" s="319"/>
      <c r="B550" s="1252"/>
      <c r="C550" s="317"/>
      <c r="D550" s="317"/>
      <c r="E550" s="317"/>
      <c r="F550" s="317"/>
      <c r="G550" s="317"/>
      <c r="H550" s="1318"/>
      <c r="I550" s="318"/>
    </row>
    <row r="551" spans="1:9" ht="12.75">
      <c r="A551" s="319"/>
      <c r="B551" s="1252"/>
      <c r="C551" s="317"/>
      <c r="D551" s="317"/>
      <c r="E551" s="317"/>
      <c r="F551" s="317"/>
      <c r="G551" s="317"/>
      <c r="H551" s="1318"/>
      <c r="I551" s="318"/>
    </row>
    <row r="552" spans="1:9" ht="12.75">
      <c r="A552" s="319"/>
      <c r="B552" s="1252"/>
      <c r="C552" s="317"/>
      <c r="D552" s="317"/>
      <c r="E552" s="317"/>
      <c r="F552" s="317"/>
      <c r="G552" s="317"/>
      <c r="H552" s="1318"/>
      <c r="I552" s="318"/>
    </row>
    <row r="553" spans="1:9" ht="12.75">
      <c r="A553" s="319"/>
      <c r="B553" s="1252"/>
      <c r="C553" s="317"/>
      <c r="D553" s="317"/>
      <c r="E553" s="317"/>
      <c r="F553" s="317"/>
      <c r="G553" s="317"/>
      <c r="H553" s="1318"/>
      <c r="I553" s="318"/>
    </row>
    <row r="554" spans="1:9" ht="12.75">
      <c r="A554" s="319"/>
      <c r="B554" s="1252"/>
      <c r="C554" s="317"/>
      <c r="D554" s="317"/>
      <c r="E554" s="317"/>
      <c r="F554" s="317"/>
      <c r="G554" s="317"/>
      <c r="H554" s="1318"/>
      <c r="I554" s="318"/>
    </row>
    <row r="555" spans="1:9" ht="12.75">
      <c r="A555" s="319"/>
      <c r="B555" s="1252"/>
      <c r="C555" s="317"/>
      <c r="D555" s="317"/>
      <c r="E555" s="317"/>
      <c r="F555" s="317"/>
      <c r="G555" s="317"/>
      <c r="H555" s="1318"/>
      <c r="I555" s="318"/>
    </row>
    <row r="556" spans="1:9" ht="12.75">
      <c r="A556" s="319"/>
      <c r="B556" s="1252"/>
      <c r="C556" s="317"/>
      <c r="D556" s="317"/>
      <c r="E556" s="317"/>
      <c r="F556" s="317"/>
      <c r="G556" s="317"/>
      <c r="H556" s="1318"/>
      <c r="I556" s="318"/>
    </row>
    <row r="557" spans="1:9" ht="12.75">
      <c r="A557" s="319"/>
      <c r="B557" s="1252"/>
      <c r="C557" s="317"/>
      <c r="D557" s="317"/>
      <c r="E557" s="317"/>
      <c r="F557" s="317"/>
      <c r="G557" s="317"/>
      <c r="H557" s="1318"/>
      <c r="I557" s="318"/>
    </row>
    <row r="558" spans="1:9" ht="12.75">
      <c r="A558" s="319"/>
      <c r="B558" s="1252"/>
      <c r="C558" s="317"/>
      <c r="D558" s="317"/>
      <c r="E558" s="317"/>
      <c r="F558" s="317"/>
      <c r="G558" s="317"/>
      <c r="H558" s="1318"/>
      <c r="I558" s="318"/>
    </row>
    <row r="559" spans="1:9" ht="12.75">
      <c r="A559" s="319"/>
      <c r="B559" s="1252"/>
      <c r="C559" s="317"/>
      <c r="D559" s="317"/>
      <c r="E559" s="317"/>
      <c r="F559" s="317"/>
      <c r="G559" s="317"/>
      <c r="H559" s="1318"/>
      <c r="I559" s="318"/>
    </row>
    <row r="560" spans="1:9" ht="12.75">
      <c r="A560" s="319"/>
      <c r="B560" s="1252"/>
      <c r="C560" s="317"/>
      <c r="D560" s="317"/>
      <c r="E560" s="317"/>
      <c r="F560" s="317"/>
      <c r="G560" s="317"/>
      <c r="H560" s="1318"/>
      <c r="I560" s="318"/>
    </row>
    <row r="561" spans="1:9" ht="12.75">
      <c r="A561" s="319"/>
      <c r="B561" s="1252"/>
      <c r="C561" s="317"/>
      <c r="D561" s="317"/>
      <c r="E561" s="317"/>
      <c r="F561" s="317"/>
      <c r="G561" s="317"/>
      <c r="H561" s="1318"/>
      <c r="I561" s="318"/>
    </row>
    <row r="562" spans="1:9" ht="12.75">
      <c r="A562" s="319"/>
      <c r="B562" s="1252"/>
      <c r="C562" s="317"/>
      <c r="D562" s="317"/>
      <c r="E562" s="317"/>
      <c r="F562" s="317"/>
      <c r="G562" s="317"/>
      <c r="H562" s="1318"/>
      <c r="I562" s="318"/>
    </row>
    <row r="563" spans="1:9" ht="12.75">
      <c r="A563" s="319"/>
      <c r="B563" s="1252"/>
      <c r="C563" s="317"/>
      <c r="D563" s="317"/>
      <c r="E563" s="317"/>
      <c r="F563" s="317"/>
      <c r="G563" s="317"/>
      <c r="H563" s="1318"/>
      <c r="I563" s="318"/>
    </row>
    <row r="564" spans="1:9" ht="12.75">
      <c r="A564" s="319"/>
      <c r="B564" s="1252"/>
      <c r="C564" s="317"/>
      <c r="D564" s="317"/>
      <c r="E564" s="317"/>
      <c r="F564" s="317"/>
      <c r="G564" s="317"/>
      <c r="H564" s="1318"/>
      <c r="I564" s="318"/>
    </row>
    <row r="565" spans="1:9" ht="12.75">
      <c r="A565" s="319"/>
      <c r="B565" s="1252"/>
      <c r="C565" s="317"/>
      <c r="D565" s="317"/>
      <c r="E565" s="317"/>
      <c r="F565" s="317"/>
      <c r="G565" s="317"/>
      <c r="H565" s="1318"/>
      <c r="I565" s="318"/>
    </row>
    <row r="566" spans="1:9" ht="12.75">
      <c r="A566" s="319"/>
      <c r="B566" s="1252"/>
      <c r="C566" s="317"/>
      <c r="D566" s="317"/>
      <c r="E566" s="317"/>
      <c r="F566" s="317"/>
      <c r="G566" s="317"/>
      <c r="H566" s="1318"/>
      <c r="I566" s="318"/>
    </row>
    <row r="567" spans="1:9" ht="12.75">
      <c r="A567" s="319"/>
      <c r="B567" s="1252"/>
      <c r="C567" s="317"/>
      <c r="D567" s="317"/>
      <c r="E567" s="317"/>
      <c r="F567" s="317"/>
      <c r="G567" s="317"/>
      <c r="H567" s="1318"/>
      <c r="I567" s="318"/>
    </row>
    <row r="568" spans="1:9" ht="12.75">
      <c r="A568" s="319"/>
      <c r="B568" s="1252"/>
      <c r="C568" s="317"/>
      <c r="D568" s="317"/>
      <c r="E568" s="317"/>
      <c r="F568" s="317"/>
      <c r="G568" s="317"/>
      <c r="H568" s="1318"/>
      <c r="I568" s="318"/>
    </row>
    <row r="569" spans="1:9" ht="12.75">
      <c r="A569" s="319"/>
      <c r="B569" s="1252"/>
      <c r="C569" s="317"/>
      <c r="D569" s="317"/>
      <c r="E569" s="317"/>
      <c r="F569" s="317"/>
      <c r="G569" s="317"/>
      <c r="H569" s="1318"/>
      <c r="I569" s="318"/>
    </row>
    <row r="570" spans="1:9" ht="12.75">
      <c r="A570" s="319"/>
      <c r="B570" s="1252"/>
      <c r="C570" s="317"/>
      <c r="D570" s="317"/>
      <c r="E570" s="317"/>
      <c r="F570" s="317"/>
      <c r="G570" s="317"/>
      <c r="H570" s="1318"/>
      <c r="I570" s="318"/>
    </row>
    <row r="571" spans="1:9" ht="12.75">
      <c r="A571" s="319"/>
      <c r="B571" s="1252"/>
      <c r="C571" s="317"/>
      <c r="D571" s="317"/>
      <c r="E571" s="317"/>
      <c r="F571" s="317"/>
      <c r="G571" s="317"/>
      <c r="H571" s="1318"/>
      <c r="I571" s="318"/>
    </row>
    <row r="572" spans="1:9" ht="12.75">
      <c r="A572" s="319"/>
      <c r="B572" s="1252"/>
      <c r="C572" s="317"/>
      <c r="D572" s="317"/>
      <c r="E572" s="317"/>
      <c r="F572" s="317"/>
      <c r="G572" s="317"/>
      <c r="H572" s="1318"/>
      <c r="I572" s="318"/>
    </row>
    <row r="573" spans="1:9" ht="12.75">
      <c r="A573" s="319"/>
      <c r="B573" s="1252"/>
      <c r="C573" s="317"/>
      <c r="D573" s="317"/>
      <c r="E573" s="317"/>
      <c r="F573" s="317"/>
      <c r="G573" s="317"/>
      <c r="H573" s="1318"/>
      <c r="I573" s="318"/>
    </row>
    <row r="574" spans="1:9" ht="12.75">
      <c r="A574" s="319"/>
      <c r="B574" s="1252"/>
      <c r="C574" s="317"/>
      <c r="D574" s="317"/>
      <c r="E574" s="317"/>
      <c r="F574" s="317"/>
      <c r="G574" s="317"/>
      <c r="H574" s="1318"/>
      <c r="I574" s="318"/>
    </row>
    <row r="575" spans="1:9" ht="12.75">
      <c r="A575" s="319"/>
      <c r="B575" s="1252"/>
      <c r="C575" s="317"/>
      <c r="D575" s="317"/>
      <c r="E575" s="317"/>
      <c r="F575" s="317"/>
      <c r="G575" s="317"/>
      <c r="H575" s="1318"/>
      <c r="I575" s="318"/>
    </row>
    <row r="576" spans="1:9" ht="12.75">
      <c r="A576" s="319"/>
      <c r="B576" s="1252"/>
      <c r="C576" s="317"/>
      <c r="D576" s="317"/>
      <c r="E576" s="317"/>
      <c r="F576" s="317"/>
      <c r="G576" s="317"/>
      <c r="H576" s="1318"/>
      <c r="I576" s="318"/>
    </row>
    <row r="577" spans="1:9" ht="12.75">
      <c r="A577" s="319"/>
      <c r="B577" s="1252"/>
      <c r="C577" s="317"/>
      <c r="D577" s="317"/>
      <c r="E577" s="317"/>
      <c r="F577" s="317"/>
      <c r="G577" s="317"/>
      <c r="H577" s="1318"/>
      <c r="I577" s="318"/>
    </row>
    <row r="578" spans="1:9" ht="12.75">
      <c r="A578" s="319"/>
      <c r="B578" s="1252"/>
      <c r="C578" s="317"/>
      <c r="D578" s="317"/>
      <c r="E578" s="317"/>
      <c r="F578" s="317"/>
      <c r="G578" s="317"/>
      <c r="H578" s="1318"/>
      <c r="I578" s="318"/>
    </row>
    <row r="579" spans="1:9" ht="12.75">
      <c r="A579" s="319"/>
      <c r="B579" s="1252"/>
      <c r="C579" s="317"/>
      <c r="D579" s="317"/>
      <c r="E579" s="317"/>
      <c r="F579" s="317"/>
      <c r="G579" s="317"/>
      <c r="H579" s="1318"/>
      <c r="I579" s="318"/>
    </row>
    <row r="580" spans="1:9" ht="12.75">
      <c r="A580" s="319"/>
      <c r="B580" s="1252"/>
      <c r="C580" s="317"/>
      <c r="D580" s="317"/>
      <c r="E580" s="317"/>
      <c r="F580" s="317"/>
      <c r="G580" s="317"/>
      <c r="H580" s="1318"/>
      <c r="I580" s="318"/>
    </row>
    <row r="581" spans="1:9" ht="12.75">
      <c r="A581" s="319"/>
      <c r="B581" s="1252"/>
      <c r="C581" s="317"/>
      <c r="D581" s="317"/>
      <c r="E581" s="317"/>
      <c r="F581" s="317"/>
      <c r="G581" s="317"/>
      <c r="H581" s="1318"/>
      <c r="I581" s="318"/>
    </row>
    <row r="582" spans="1:9" ht="12.75">
      <c r="A582" s="319"/>
      <c r="B582" s="1252"/>
      <c r="C582" s="317"/>
      <c r="D582" s="317"/>
      <c r="E582" s="317"/>
      <c r="F582" s="317"/>
      <c r="G582" s="317"/>
      <c r="H582" s="1318"/>
      <c r="I582" s="318"/>
    </row>
    <row r="583" spans="1:9" ht="12.75">
      <c r="A583" s="319"/>
      <c r="B583" s="1252"/>
      <c r="C583" s="317"/>
      <c r="D583" s="317"/>
      <c r="E583" s="317"/>
      <c r="F583" s="317"/>
      <c r="G583" s="317"/>
      <c r="H583" s="1318"/>
      <c r="I583" s="318"/>
    </row>
    <row r="584" spans="1:9" ht="12.75">
      <c r="A584" s="319"/>
      <c r="B584" s="1252"/>
      <c r="C584" s="317"/>
      <c r="D584" s="317"/>
      <c r="E584" s="317"/>
      <c r="F584" s="317"/>
      <c r="G584" s="317"/>
      <c r="H584" s="1318"/>
      <c r="I584" s="318"/>
    </row>
    <row r="585" spans="1:9" ht="12.75">
      <c r="A585" s="319"/>
      <c r="B585" s="1252"/>
      <c r="C585" s="317"/>
      <c r="D585" s="317"/>
      <c r="E585" s="317"/>
      <c r="F585" s="317"/>
      <c r="G585" s="317"/>
      <c r="H585" s="1318"/>
      <c r="I585" s="318"/>
    </row>
    <row r="586" spans="1:9" ht="12.75">
      <c r="A586" s="319"/>
      <c r="B586" s="1252"/>
      <c r="C586" s="317"/>
      <c r="D586" s="317"/>
      <c r="E586" s="317"/>
      <c r="F586" s="317"/>
      <c r="G586" s="317"/>
      <c r="H586" s="1318"/>
      <c r="I586" s="318"/>
    </row>
    <row r="587" spans="1:9" ht="12.75">
      <c r="A587" s="319"/>
      <c r="B587" s="1252"/>
      <c r="C587" s="317"/>
      <c r="D587" s="317"/>
      <c r="E587" s="317"/>
      <c r="F587" s="317"/>
      <c r="G587" s="317"/>
      <c r="H587" s="1318"/>
      <c r="I587" s="318"/>
    </row>
    <row r="588" spans="1:9" ht="12.75">
      <c r="A588" s="319"/>
      <c r="B588" s="1252"/>
      <c r="C588" s="317"/>
      <c r="D588" s="317"/>
      <c r="E588" s="317"/>
      <c r="F588" s="317"/>
      <c r="G588" s="317"/>
      <c r="H588" s="1318"/>
      <c r="I588" s="318"/>
    </row>
    <row r="589" spans="1:9" ht="12.75">
      <c r="A589" s="319"/>
      <c r="B589" s="1252"/>
      <c r="C589" s="317"/>
      <c r="D589" s="317"/>
      <c r="E589" s="317"/>
      <c r="F589" s="317"/>
      <c r="G589" s="317"/>
      <c r="H589" s="1318"/>
      <c r="I589" s="318"/>
    </row>
    <row r="590" spans="1:9" ht="12.75">
      <c r="A590" s="319"/>
      <c r="B590" s="1252"/>
      <c r="C590" s="317"/>
      <c r="D590" s="317"/>
      <c r="E590" s="317"/>
      <c r="F590" s="317"/>
      <c r="G590" s="317"/>
      <c r="H590" s="1318"/>
      <c r="I590" s="318"/>
    </row>
    <row r="591" spans="1:9" ht="12.75">
      <c r="A591" s="319"/>
      <c r="B591" s="1252"/>
      <c r="C591" s="317"/>
      <c r="D591" s="317"/>
      <c r="E591" s="317"/>
      <c r="F591" s="317"/>
      <c r="G591" s="317"/>
      <c r="H591" s="1318"/>
      <c r="I591" s="318"/>
    </row>
    <row r="592" spans="1:9" ht="12.75">
      <c r="A592" s="319"/>
      <c r="B592" s="1252"/>
      <c r="C592" s="317"/>
      <c r="D592" s="317"/>
      <c r="E592" s="317"/>
      <c r="F592" s="317"/>
      <c r="G592" s="317"/>
      <c r="H592" s="1318"/>
      <c r="I592" s="318"/>
    </row>
    <row r="593" spans="1:9" ht="12.75">
      <c r="A593" s="319"/>
      <c r="B593" s="1252"/>
      <c r="C593" s="317"/>
      <c r="D593" s="317"/>
      <c r="E593" s="317"/>
      <c r="F593" s="317"/>
      <c r="G593" s="317"/>
      <c r="H593" s="1318"/>
      <c r="I593" s="318"/>
    </row>
    <row r="594" spans="1:9" ht="12.75">
      <c r="A594" s="319"/>
      <c r="B594" s="1252"/>
      <c r="C594" s="317"/>
      <c r="D594" s="317"/>
      <c r="E594" s="317"/>
      <c r="F594" s="317"/>
      <c r="G594" s="317"/>
      <c r="H594" s="1318"/>
      <c r="I594" s="318"/>
    </row>
    <row r="595" spans="1:9" ht="12.75">
      <c r="A595" s="319"/>
      <c r="B595" s="1252"/>
      <c r="C595" s="317"/>
      <c r="D595" s="317"/>
      <c r="E595" s="317"/>
      <c r="F595" s="317"/>
      <c r="G595" s="317"/>
      <c r="H595" s="1318"/>
      <c r="I595" s="318"/>
    </row>
    <row r="596" spans="1:9" ht="12.75">
      <c r="A596" s="319"/>
      <c r="B596" s="1252"/>
      <c r="C596" s="317"/>
      <c r="D596" s="317"/>
      <c r="E596" s="317"/>
      <c r="F596" s="317"/>
      <c r="G596" s="317"/>
      <c r="H596" s="1318"/>
      <c r="I596" s="318"/>
    </row>
    <row r="597" spans="1:9" ht="12.75">
      <c r="A597" s="319"/>
      <c r="B597" s="1252"/>
      <c r="C597" s="317"/>
      <c r="D597" s="317"/>
      <c r="E597" s="317"/>
      <c r="F597" s="317"/>
      <c r="G597" s="317"/>
      <c r="H597" s="1318"/>
      <c r="I597" s="318"/>
    </row>
    <row r="598" spans="1:9" ht="12.75">
      <c r="A598" s="319"/>
      <c r="B598" s="1252"/>
      <c r="C598" s="317"/>
      <c r="D598" s="317"/>
      <c r="E598" s="317"/>
      <c r="F598" s="317"/>
      <c r="G598" s="317"/>
      <c r="H598" s="1318"/>
      <c r="I598" s="318"/>
    </row>
    <row r="599" spans="1:9" ht="12.75">
      <c r="A599" s="319"/>
      <c r="B599" s="1252"/>
      <c r="C599" s="317"/>
      <c r="D599" s="317"/>
      <c r="E599" s="317"/>
      <c r="F599" s="317"/>
      <c r="G599" s="317"/>
      <c r="H599" s="1318"/>
      <c r="I599" s="318"/>
    </row>
    <row r="600" spans="1:9" ht="12.75">
      <c r="A600" s="319"/>
      <c r="B600" s="1252"/>
      <c r="C600" s="317"/>
      <c r="D600" s="317"/>
      <c r="E600" s="317"/>
      <c r="F600" s="317"/>
      <c r="G600" s="317"/>
      <c r="H600" s="1318"/>
      <c r="I600" s="318"/>
    </row>
    <row r="601" spans="1:9" ht="12.75">
      <c r="A601" s="319"/>
      <c r="B601" s="1252"/>
      <c r="C601" s="317"/>
      <c r="D601" s="317"/>
      <c r="E601" s="317"/>
      <c r="F601" s="317"/>
      <c r="G601" s="317"/>
      <c r="H601" s="1318"/>
      <c r="I601" s="318"/>
    </row>
    <row r="602" spans="1:9" ht="12.75">
      <c r="A602" s="319"/>
      <c r="B602" s="1252"/>
      <c r="C602" s="317"/>
      <c r="D602" s="317"/>
      <c r="E602" s="317"/>
      <c r="F602" s="317"/>
      <c r="G602" s="317"/>
      <c r="H602" s="1318"/>
      <c r="I602" s="318"/>
    </row>
    <row r="603" spans="1:9" ht="12.75">
      <c r="A603" s="319"/>
      <c r="B603" s="1252"/>
      <c r="C603" s="317"/>
      <c r="D603" s="317"/>
      <c r="E603" s="317"/>
      <c r="F603" s="317"/>
      <c r="G603" s="317"/>
      <c r="H603" s="1318"/>
      <c r="I603" s="318"/>
    </row>
    <row r="604" spans="1:9" ht="12.75">
      <c r="A604" s="319"/>
      <c r="B604" s="1252"/>
      <c r="C604" s="317"/>
      <c r="D604" s="317"/>
      <c r="E604" s="317"/>
      <c r="F604" s="317"/>
      <c r="G604" s="317"/>
      <c r="H604" s="1318"/>
      <c r="I604" s="318"/>
    </row>
    <row r="605" spans="1:9" ht="12.75">
      <c r="A605" s="319"/>
      <c r="B605" s="1252"/>
      <c r="C605" s="317"/>
      <c r="D605" s="317"/>
      <c r="E605" s="317"/>
      <c r="F605" s="317"/>
      <c r="G605" s="317"/>
      <c r="H605" s="1318"/>
      <c r="I605" s="318"/>
    </row>
    <row r="606" spans="1:9" ht="12.75">
      <c r="A606" s="319"/>
      <c r="B606" s="1252"/>
      <c r="C606" s="317"/>
      <c r="D606" s="317"/>
      <c r="E606" s="317"/>
      <c r="F606" s="317"/>
      <c r="G606" s="317"/>
      <c r="H606" s="1318"/>
      <c r="I606" s="318"/>
    </row>
    <row r="607" spans="1:9" ht="12.75">
      <c r="A607" s="319"/>
      <c r="B607" s="1252"/>
      <c r="C607" s="317"/>
      <c r="D607" s="317"/>
      <c r="E607" s="317"/>
      <c r="F607" s="317"/>
      <c r="G607" s="317"/>
      <c r="H607" s="1318"/>
      <c r="I607" s="318"/>
    </row>
    <row r="608" spans="1:9" ht="12.75">
      <c r="A608" s="319"/>
      <c r="B608" s="1252"/>
      <c r="C608" s="317"/>
      <c r="D608" s="317"/>
      <c r="E608" s="317"/>
      <c r="F608" s="317"/>
      <c r="G608" s="317"/>
      <c r="H608" s="1318"/>
      <c r="I608" s="318"/>
    </row>
    <row r="609" spans="1:9" ht="12.75">
      <c r="A609" s="319"/>
      <c r="B609" s="1252"/>
      <c r="C609" s="317"/>
      <c r="D609" s="317"/>
      <c r="E609" s="317"/>
      <c r="F609" s="317"/>
      <c r="G609" s="317"/>
      <c r="H609" s="1318"/>
      <c r="I609" s="318"/>
    </row>
    <row r="610" spans="1:9" ht="12.75">
      <c r="A610" s="319"/>
      <c r="B610" s="1252"/>
      <c r="C610" s="317"/>
      <c r="D610" s="317"/>
      <c r="E610" s="317"/>
      <c r="F610" s="317"/>
      <c r="G610" s="317"/>
      <c r="H610" s="1318"/>
      <c r="I610" s="318"/>
    </row>
    <row r="611" spans="1:9" ht="12.75">
      <c r="A611" s="319"/>
      <c r="B611" s="1252"/>
      <c r="C611" s="317"/>
      <c r="D611" s="317"/>
      <c r="E611" s="317"/>
      <c r="F611" s="317"/>
      <c r="G611" s="317"/>
      <c r="H611" s="1318"/>
      <c r="I611" s="318"/>
    </row>
    <row r="612" spans="1:9" ht="12.75">
      <c r="A612" s="319"/>
      <c r="B612" s="1252"/>
      <c r="C612" s="317"/>
      <c r="D612" s="317"/>
      <c r="E612" s="317"/>
      <c r="F612" s="317"/>
      <c r="G612" s="317"/>
      <c r="H612" s="1318"/>
      <c r="I612" s="318"/>
    </row>
    <row r="613" spans="1:9" ht="12.75">
      <c r="A613" s="319"/>
      <c r="B613" s="1252"/>
      <c r="C613" s="317"/>
      <c r="D613" s="317"/>
      <c r="E613" s="317"/>
      <c r="F613" s="317"/>
      <c r="G613" s="317"/>
      <c r="H613" s="1318"/>
      <c r="I613" s="318"/>
    </row>
    <row r="614" spans="1:9" ht="12.75">
      <c r="A614" s="319"/>
      <c r="B614" s="1252"/>
      <c r="C614" s="317"/>
      <c r="D614" s="317"/>
      <c r="E614" s="317"/>
      <c r="F614" s="317"/>
      <c r="G614" s="317"/>
      <c r="H614" s="1318"/>
      <c r="I614" s="318"/>
    </row>
    <row r="615" spans="1:9" ht="12.75">
      <c r="A615" s="319"/>
      <c r="B615" s="1252"/>
      <c r="C615" s="317"/>
      <c r="D615" s="317"/>
      <c r="E615" s="317"/>
      <c r="F615" s="317"/>
      <c r="G615" s="317"/>
      <c r="H615" s="1318"/>
      <c r="I615" s="318"/>
    </row>
    <row r="616" spans="1:9" ht="12.75">
      <c r="A616" s="319"/>
      <c r="B616" s="1252"/>
      <c r="C616" s="317"/>
      <c r="D616" s="317"/>
      <c r="E616" s="317"/>
      <c r="F616" s="317"/>
      <c r="G616" s="317"/>
      <c r="H616" s="1318"/>
      <c r="I616" s="318"/>
    </row>
    <row r="617" spans="1:9" ht="12.75">
      <c r="A617" s="319"/>
      <c r="B617" s="1252"/>
      <c r="C617" s="317"/>
      <c r="D617" s="317"/>
      <c r="E617" s="317"/>
      <c r="F617" s="317"/>
      <c r="G617" s="317"/>
      <c r="H617" s="1318"/>
      <c r="I617" s="318"/>
    </row>
    <row r="618" spans="1:9" ht="12.75">
      <c r="A618" s="319"/>
      <c r="B618" s="1252"/>
      <c r="C618" s="317"/>
      <c r="D618" s="317"/>
      <c r="E618" s="317"/>
      <c r="F618" s="317"/>
      <c r="G618" s="317"/>
      <c r="H618" s="1318"/>
      <c r="I618" s="318"/>
    </row>
    <row r="619" spans="1:9" ht="12.75">
      <c r="A619" s="319"/>
      <c r="B619" s="1252"/>
      <c r="C619" s="317"/>
      <c r="D619" s="317"/>
      <c r="E619" s="317"/>
      <c r="F619" s="317"/>
      <c r="G619" s="317"/>
      <c r="H619" s="1318"/>
      <c r="I619" s="318"/>
    </row>
    <row r="620" spans="1:9" ht="12.75">
      <c r="A620" s="319"/>
      <c r="B620" s="1252"/>
      <c r="C620" s="317"/>
      <c r="D620" s="317"/>
      <c r="E620" s="317"/>
      <c r="F620" s="317"/>
      <c r="G620" s="317"/>
      <c r="H620" s="1318"/>
      <c r="I620" s="318"/>
    </row>
    <row r="621" spans="1:9" ht="12.75">
      <c r="A621" s="319"/>
      <c r="B621" s="1252"/>
      <c r="C621" s="317"/>
      <c r="D621" s="317"/>
      <c r="E621" s="317"/>
      <c r="F621" s="317"/>
      <c r="G621" s="317"/>
      <c r="H621" s="1318"/>
      <c r="I621" s="318"/>
    </row>
    <row r="622" spans="1:9" ht="12.75">
      <c r="A622" s="319"/>
      <c r="B622" s="1252"/>
      <c r="C622" s="317"/>
      <c r="D622" s="317"/>
      <c r="E622" s="317"/>
      <c r="F622" s="317"/>
      <c r="G622" s="317"/>
      <c r="H622" s="1318"/>
      <c r="I622" s="318"/>
    </row>
    <row r="623" spans="1:9" ht="12.75">
      <c r="A623" s="319"/>
      <c r="B623" s="1252"/>
      <c r="C623" s="317"/>
      <c r="D623" s="317"/>
      <c r="E623" s="317"/>
      <c r="F623" s="317"/>
      <c r="G623" s="317"/>
      <c r="H623" s="1318"/>
      <c r="I623" s="318"/>
    </row>
    <row r="624" spans="1:9" ht="12.75">
      <c r="A624" s="319"/>
      <c r="B624" s="1252"/>
      <c r="C624" s="317"/>
      <c r="D624" s="317"/>
      <c r="E624" s="317"/>
      <c r="F624" s="317"/>
      <c r="G624" s="317"/>
      <c r="H624" s="1318"/>
      <c r="I624" s="318"/>
    </row>
    <row r="625" spans="1:9" ht="12.75">
      <c r="A625" s="319"/>
      <c r="B625" s="1252"/>
      <c r="C625" s="317"/>
      <c r="D625" s="317"/>
      <c r="E625" s="317"/>
      <c r="F625" s="317"/>
      <c r="G625" s="317"/>
      <c r="H625" s="1318"/>
      <c r="I625" s="318"/>
    </row>
    <row r="626" spans="1:9" ht="12.75">
      <c r="A626" s="319"/>
      <c r="B626" s="1252"/>
      <c r="C626" s="317"/>
      <c r="D626" s="317"/>
      <c r="E626" s="317"/>
      <c r="F626" s="317"/>
      <c r="G626" s="317"/>
      <c r="H626" s="1318"/>
      <c r="I626" s="318"/>
    </row>
    <row r="627" spans="1:9" ht="12.75">
      <c r="A627" s="319"/>
      <c r="B627" s="1252"/>
      <c r="C627" s="317"/>
      <c r="D627" s="317"/>
      <c r="E627" s="317"/>
      <c r="F627" s="317"/>
      <c r="G627" s="317"/>
      <c r="H627" s="1318"/>
      <c r="I627" s="318"/>
    </row>
    <row r="628" spans="1:9" ht="12.75">
      <c r="A628" s="319"/>
      <c r="B628" s="1252"/>
      <c r="C628" s="317"/>
      <c r="D628" s="317"/>
      <c r="E628" s="317"/>
      <c r="F628" s="317"/>
      <c r="G628" s="317"/>
      <c r="H628" s="1318"/>
      <c r="I628" s="318"/>
    </row>
    <row r="629" spans="1:9" ht="12.75">
      <c r="A629" s="319"/>
      <c r="B629" s="1252"/>
      <c r="C629" s="317"/>
      <c r="D629" s="317"/>
      <c r="E629" s="317"/>
      <c r="F629" s="317"/>
      <c r="G629" s="317"/>
      <c r="H629" s="1318"/>
      <c r="I629" s="318"/>
    </row>
    <row r="630" spans="1:9" ht="12.75">
      <c r="A630" s="319"/>
      <c r="B630" s="1252"/>
      <c r="C630" s="317"/>
      <c r="D630" s="317"/>
      <c r="E630" s="317"/>
      <c r="F630" s="317"/>
      <c r="G630" s="317"/>
      <c r="H630" s="1318"/>
      <c r="I630" s="318"/>
    </row>
    <row r="631" spans="1:9" ht="12.75">
      <c r="A631" s="319"/>
      <c r="B631" s="1252"/>
      <c r="C631" s="317"/>
      <c r="D631" s="317"/>
      <c r="E631" s="317"/>
      <c r="F631" s="317"/>
      <c r="G631" s="317"/>
      <c r="H631" s="1318"/>
      <c r="I631" s="318"/>
    </row>
    <row r="632" spans="1:9" ht="12.75">
      <c r="A632" s="319"/>
      <c r="B632" s="1252"/>
      <c r="C632" s="317"/>
      <c r="D632" s="317"/>
      <c r="E632" s="317"/>
      <c r="F632" s="317"/>
      <c r="G632" s="317"/>
      <c r="H632" s="1318"/>
      <c r="I632" s="318"/>
    </row>
    <row r="633" spans="1:9" ht="12.75">
      <c r="A633" s="319"/>
      <c r="B633" s="1252"/>
      <c r="C633" s="317"/>
      <c r="D633" s="317"/>
      <c r="E633" s="317"/>
      <c r="F633" s="317"/>
      <c r="G633" s="317"/>
      <c r="H633" s="1318"/>
      <c r="I633" s="318"/>
    </row>
    <row r="634" spans="1:9" ht="12.75">
      <c r="A634" s="319"/>
      <c r="B634" s="1252"/>
      <c r="C634" s="317"/>
      <c r="D634" s="317"/>
      <c r="E634" s="317"/>
      <c r="F634" s="317"/>
      <c r="G634" s="317"/>
      <c r="H634" s="1318"/>
      <c r="I634" s="318"/>
    </row>
    <row r="635" spans="1:9" ht="12.75">
      <c r="A635" s="319"/>
      <c r="B635" s="1252"/>
      <c r="C635" s="317"/>
      <c r="D635" s="317"/>
      <c r="E635" s="317"/>
      <c r="F635" s="317"/>
      <c r="G635" s="317"/>
      <c r="H635" s="1318"/>
      <c r="I635" s="318"/>
    </row>
    <row r="636" spans="1:9" ht="12.75">
      <c r="A636" s="319"/>
      <c r="B636" s="1252"/>
      <c r="C636" s="317"/>
      <c r="D636" s="317"/>
      <c r="E636" s="317"/>
      <c r="F636" s="317"/>
      <c r="G636" s="317"/>
      <c r="H636" s="1318"/>
      <c r="I636" s="318"/>
    </row>
    <row r="637" spans="1:9" ht="12.75">
      <c r="A637" s="319"/>
      <c r="B637" s="1252"/>
      <c r="C637" s="317"/>
      <c r="D637" s="317"/>
      <c r="E637" s="317"/>
      <c r="F637" s="317"/>
      <c r="G637" s="317"/>
      <c r="H637" s="1318"/>
      <c r="I637" s="318"/>
    </row>
    <row r="638" spans="1:9" ht="12.75">
      <c r="A638" s="319"/>
      <c r="B638" s="1252"/>
      <c r="C638" s="317"/>
      <c r="D638" s="317"/>
      <c r="E638" s="317"/>
      <c r="F638" s="317"/>
      <c r="G638" s="317"/>
      <c r="H638" s="1318"/>
      <c r="I638" s="318"/>
    </row>
    <row r="639" spans="1:9" ht="12.75">
      <c r="A639" s="319"/>
      <c r="B639" s="1252"/>
      <c r="C639" s="317"/>
      <c r="D639" s="317"/>
      <c r="E639" s="317"/>
      <c r="F639" s="317"/>
      <c r="G639" s="317"/>
      <c r="H639" s="1318"/>
      <c r="I639" s="318"/>
    </row>
    <row r="640" spans="1:9" ht="12.75">
      <c r="A640" s="319"/>
      <c r="B640" s="1252"/>
      <c r="C640" s="317"/>
      <c r="D640" s="317"/>
      <c r="E640" s="317"/>
      <c r="F640" s="317"/>
      <c r="G640" s="317"/>
      <c r="H640" s="1318"/>
      <c r="I640" s="318"/>
    </row>
    <row r="641" spans="1:9" ht="12.75">
      <c r="A641" s="319"/>
      <c r="B641" s="1252"/>
      <c r="C641" s="317"/>
      <c r="D641" s="317"/>
      <c r="E641" s="317"/>
      <c r="F641" s="317"/>
      <c r="G641" s="317"/>
      <c r="H641" s="1318"/>
      <c r="I641" s="318"/>
    </row>
    <row r="642" spans="1:9" ht="12.75">
      <c r="A642" s="319"/>
      <c r="B642" s="1252"/>
      <c r="C642" s="317"/>
      <c r="D642" s="317"/>
      <c r="E642" s="317"/>
      <c r="F642" s="317"/>
      <c r="G642" s="317"/>
      <c r="H642" s="1318"/>
      <c r="I642" s="318"/>
    </row>
    <row r="643" spans="1:9" ht="12.75">
      <c r="A643" s="319"/>
      <c r="B643" s="1252"/>
      <c r="C643" s="317"/>
      <c r="D643" s="317"/>
      <c r="E643" s="317"/>
      <c r="F643" s="317"/>
      <c r="G643" s="317"/>
      <c r="H643" s="1318"/>
      <c r="I643" s="318"/>
    </row>
    <row r="644" spans="1:9" ht="12.75">
      <c r="A644" s="319"/>
      <c r="B644" s="1252"/>
      <c r="C644" s="317"/>
      <c r="D644" s="317"/>
      <c r="E644" s="317"/>
      <c r="F644" s="317"/>
      <c r="G644" s="317"/>
      <c r="H644" s="1318"/>
      <c r="I644" s="318"/>
    </row>
    <row r="645" spans="1:9" ht="12.75">
      <c r="A645" s="319"/>
      <c r="B645" s="1252"/>
      <c r="C645" s="317"/>
      <c r="D645" s="317"/>
      <c r="E645" s="317"/>
      <c r="F645" s="317"/>
      <c r="G645" s="317"/>
      <c r="H645" s="1318"/>
      <c r="I645" s="318"/>
    </row>
    <row r="646" spans="1:9" ht="12.75">
      <c r="A646" s="319"/>
      <c r="B646" s="1252"/>
      <c r="C646" s="317"/>
      <c r="D646" s="317"/>
      <c r="E646" s="317"/>
      <c r="F646" s="317"/>
      <c r="G646" s="317"/>
      <c r="H646" s="1318"/>
      <c r="I646" s="318"/>
    </row>
    <row r="647" spans="1:9" ht="12.75">
      <c r="A647" s="319"/>
      <c r="B647" s="1252"/>
      <c r="C647" s="317"/>
      <c r="D647" s="317"/>
      <c r="E647" s="317"/>
      <c r="F647" s="317"/>
      <c r="G647" s="317"/>
      <c r="H647" s="1318"/>
      <c r="I647" s="318"/>
    </row>
    <row r="648" spans="1:9" ht="12.75">
      <c r="A648" s="319"/>
      <c r="B648" s="1252"/>
      <c r="C648" s="317"/>
      <c r="D648" s="317"/>
      <c r="E648" s="317"/>
      <c r="F648" s="317"/>
      <c r="G648" s="317"/>
      <c r="H648" s="1318"/>
      <c r="I648" s="318"/>
    </row>
    <row r="649" spans="1:9" ht="12.75">
      <c r="A649" s="319"/>
      <c r="B649" s="1252"/>
      <c r="C649" s="317"/>
      <c r="D649" s="317"/>
      <c r="E649" s="317"/>
      <c r="F649" s="317"/>
      <c r="G649" s="317"/>
      <c r="H649" s="1318"/>
      <c r="I649" s="318"/>
    </row>
    <row r="650" spans="1:9" ht="12.75">
      <c r="A650" s="319"/>
      <c r="B650" s="1252"/>
      <c r="C650" s="317"/>
      <c r="D650" s="317"/>
      <c r="E650" s="317"/>
      <c r="F650" s="317"/>
      <c r="G650" s="317"/>
      <c r="H650" s="1318"/>
      <c r="I650" s="318"/>
    </row>
    <row r="651" spans="1:9" ht="12.75">
      <c r="A651" s="319"/>
      <c r="B651" s="1252"/>
      <c r="C651" s="317"/>
      <c r="D651" s="317"/>
      <c r="E651" s="317"/>
      <c r="F651" s="317"/>
      <c r="G651" s="317"/>
      <c r="H651" s="1318"/>
      <c r="I651" s="318"/>
    </row>
    <row r="652" spans="1:9" ht="12.75">
      <c r="A652" s="319"/>
      <c r="B652" s="1252"/>
      <c r="C652" s="317"/>
      <c r="D652" s="317"/>
      <c r="E652" s="317"/>
      <c r="F652" s="317"/>
      <c r="G652" s="317"/>
      <c r="H652" s="1318"/>
      <c r="I652" s="318"/>
    </row>
    <row r="653" spans="1:9" ht="12.75">
      <c r="A653" s="319"/>
      <c r="B653" s="1252"/>
      <c r="C653" s="317"/>
      <c r="D653" s="317"/>
      <c r="E653" s="317"/>
      <c r="F653" s="317"/>
      <c r="G653" s="317"/>
      <c r="H653" s="1318"/>
      <c r="I653" s="318"/>
    </row>
    <row r="654" spans="1:9" ht="12.75">
      <c r="A654" s="319"/>
      <c r="B654" s="1252"/>
      <c r="C654" s="317"/>
      <c r="D654" s="317"/>
      <c r="E654" s="317"/>
      <c r="F654" s="317"/>
      <c r="G654" s="317"/>
      <c r="H654" s="1318"/>
      <c r="I654" s="318"/>
    </row>
    <row r="655" spans="1:9" ht="12.75">
      <c r="A655" s="319"/>
      <c r="B655" s="1252"/>
      <c r="C655" s="317"/>
      <c r="D655" s="317"/>
      <c r="E655" s="317"/>
      <c r="F655" s="317"/>
      <c r="G655" s="317"/>
      <c r="H655" s="1318"/>
      <c r="I655" s="318"/>
    </row>
    <row r="656" spans="1:9" ht="12.75">
      <c r="A656" s="319"/>
      <c r="B656" s="1252"/>
      <c r="C656" s="317"/>
      <c r="D656" s="317"/>
      <c r="E656" s="317"/>
      <c r="F656" s="317"/>
      <c r="G656" s="317"/>
      <c r="H656" s="1318"/>
      <c r="I656" s="318"/>
    </row>
    <row r="657" spans="1:9" ht="12.75">
      <c r="A657" s="319"/>
      <c r="B657" s="1252"/>
      <c r="C657" s="317"/>
      <c r="D657" s="317"/>
      <c r="E657" s="317"/>
      <c r="F657" s="317"/>
      <c r="G657" s="317"/>
      <c r="H657" s="1318"/>
      <c r="I657" s="318"/>
    </row>
    <row r="658" spans="1:9" ht="12.75">
      <c r="A658" s="319"/>
      <c r="B658" s="1252"/>
      <c r="C658" s="317"/>
      <c r="D658" s="317"/>
      <c r="E658" s="317"/>
      <c r="F658" s="317"/>
      <c r="G658" s="317"/>
      <c r="H658" s="1318"/>
      <c r="I658" s="318"/>
    </row>
    <row r="659" spans="1:9" ht="12.75">
      <c r="A659" s="319"/>
      <c r="B659" s="1252"/>
      <c r="C659" s="317"/>
      <c r="D659" s="317"/>
      <c r="E659" s="317"/>
      <c r="F659" s="317"/>
      <c r="G659" s="317"/>
      <c r="H659" s="1318"/>
      <c r="I659" s="318"/>
    </row>
    <row r="660" spans="1:9" ht="12.75">
      <c r="A660" s="319"/>
      <c r="B660" s="1252"/>
      <c r="C660" s="317"/>
      <c r="D660" s="317"/>
      <c r="E660" s="317"/>
      <c r="F660" s="317"/>
      <c r="G660" s="317"/>
      <c r="H660" s="1318"/>
      <c r="I660" s="318"/>
    </row>
    <row r="661" spans="1:9" ht="12.75">
      <c r="A661" s="319"/>
      <c r="B661" s="1252"/>
      <c r="C661" s="317"/>
      <c r="D661" s="317"/>
      <c r="E661" s="317"/>
      <c r="F661" s="317"/>
      <c r="G661" s="317"/>
      <c r="H661" s="1318"/>
      <c r="I661" s="318"/>
    </row>
    <row r="662" spans="1:9" ht="12.75">
      <c r="A662" s="319"/>
      <c r="B662" s="1252"/>
      <c r="C662" s="317"/>
      <c r="D662" s="317"/>
      <c r="E662" s="317"/>
      <c r="F662" s="317"/>
      <c r="G662" s="317"/>
      <c r="H662" s="1318"/>
      <c r="I662" s="318"/>
    </row>
    <row r="663" spans="1:9" ht="12.75">
      <c r="A663" s="319"/>
      <c r="B663" s="1252"/>
      <c r="C663" s="317"/>
      <c r="D663" s="317"/>
      <c r="E663" s="317"/>
      <c r="F663" s="317"/>
      <c r="G663" s="317"/>
      <c r="H663" s="1318"/>
      <c r="I663" s="318"/>
    </row>
    <row r="664" spans="1:9" ht="12.75">
      <c r="A664" s="319"/>
      <c r="B664" s="1252"/>
      <c r="C664" s="317"/>
      <c r="D664" s="317"/>
      <c r="E664" s="317"/>
      <c r="F664" s="317"/>
      <c r="G664" s="317"/>
      <c r="H664" s="1318"/>
      <c r="I664" s="318"/>
    </row>
    <row r="665" spans="1:9" ht="12.75">
      <c r="A665" s="319"/>
      <c r="B665" s="1252"/>
      <c r="C665" s="317"/>
      <c r="D665" s="317"/>
      <c r="E665" s="317"/>
      <c r="F665" s="317"/>
      <c r="G665" s="317"/>
      <c r="H665" s="1318"/>
      <c r="I665" s="318"/>
    </row>
    <row r="666" spans="1:9" ht="12.75">
      <c r="A666" s="319"/>
      <c r="B666" s="1252"/>
      <c r="C666" s="317"/>
      <c r="D666" s="317"/>
      <c r="E666" s="317"/>
      <c r="F666" s="317"/>
      <c r="G666" s="317"/>
      <c r="H666" s="1318"/>
      <c r="I666" s="318"/>
    </row>
    <row r="667" spans="1:9" ht="12.75">
      <c r="A667" s="319"/>
      <c r="B667" s="1252"/>
      <c r="C667" s="317"/>
      <c r="D667" s="317"/>
      <c r="E667" s="317"/>
      <c r="F667" s="317"/>
      <c r="G667" s="317"/>
      <c r="H667" s="1318"/>
      <c r="I667" s="318"/>
    </row>
    <row r="668" spans="1:9" ht="12.75">
      <c r="A668" s="319"/>
      <c r="B668" s="1252"/>
      <c r="C668" s="317"/>
      <c r="D668" s="317"/>
      <c r="E668" s="317"/>
      <c r="F668" s="317"/>
      <c r="G668" s="317"/>
      <c r="H668" s="1318"/>
      <c r="I668" s="318"/>
    </row>
    <row r="669" spans="1:9" ht="12.75">
      <c r="A669" s="319"/>
      <c r="B669" s="1252"/>
      <c r="C669" s="317"/>
      <c r="D669" s="317"/>
      <c r="E669" s="317"/>
      <c r="F669" s="317"/>
      <c r="G669" s="317"/>
      <c r="H669" s="1318"/>
      <c r="I669" s="318"/>
    </row>
    <row r="670" spans="1:9" ht="12.75">
      <c r="A670" s="319"/>
      <c r="B670" s="1252"/>
      <c r="C670" s="317"/>
      <c r="D670" s="317"/>
      <c r="E670" s="317"/>
      <c r="F670" s="317"/>
      <c r="G670" s="317"/>
      <c r="H670" s="1318"/>
      <c r="I670" s="318"/>
    </row>
    <row r="671" spans="1:9" ht="12.75">
      <c r="A671" s="319"/>
      <c r="B671" s="1252"/>
      <c r="C671" s="317"/>
      <c r="D671" s="317"/>
      <c r="E671" s="317"/>
      <c r="F671" s="317"/>
      <c r="G671" s="317"/>
      <c r="H671" s="1318"/>
      <c r="I671" s="318"/>
    </row>
    <row r="672" spans="1:9" ht="12.75">
      <c r="A672" s="319"/>
      <c r="B672" s="1252"/>
      <c r="C672" s="317"/>
      <c r="D672" s="317"/>
      <c r="E672" s="317"/>
      <c r="F672" s="317"/>
      <c r="G672" s="317"/>
      <c r="H672" s="1318"/>
      <c r="I672" s="318"/>
    </row>
    <row r="673" spans="1:9" ht="12.75">
      <c r="A673" s="319"/>
      <c r="B673" s="1252"/>
      <c r="C673" s="317"/>
      <c r="D673" s="317"/>
      <c r="E673" s="317"/>
      <c r="F673" s="317"/>
      <c r="G673" s="317"/>
      <c r="H673" s="1318"/>
      <c r="I673" s="318"/>
    </row>
    <row r="674" spans="1:9" ht="12.75">
      <c r="A674" s="319"/>
      <c r="B674" s="1252"/>
      <c r="C674" s="317"/>
      <c r="D674" s="317"/>
      <c r="E674" s="317"/>
      <c r="F674" s="317"/>
      <c r="G674" s="317"/>
      <c r="H674" s="1318"/>
      <c r="I674" s="318"/>
    </row>
    <row r="675" spans="1:9" ht="12.75">
      <c r="A675" s="319"/>
      <c r="B675" s="1252"/>
      <c r="C675" s="317"/>
      <c r="D675" s="317"/>
      <c r="E675" s="317"/>
      <c r="F675" s="317"/>
      <c r="G675" s="317"/>
      <c r="H675" s="1318"/>
      <c r="I675" s="318"/>
    </row>
    <row r="676" spans="1:9" ht="12.75">
      <c r="A676" s="319"/>
      <c r="B676" s="1252"/>
      <c r="C676" s="317"/>
      <c r="D676" s="317"/>
      <c r="E676" s="317"/>
      <c r="F676" s="317"/>
      <c r="G676" s="317"/>
      <c r="H676" s="1318"/>
      <c r="I676" s="318"/>
    </row>
    <row r="677" spans="1:9" ht="12.75">
      <c r="A677" s="319"/>
      <c r="B677" s="1252"/>
      <c r="C677" s="317"/>
      <c r="D677" s="317"/>
      <c r="E677" s="317"/>
      <c r="F677" s="317"/>
      <c r="G677" s="317"/>
      <c r="H677" s="1318"/>
      <c r="I677" s="318"/>
    </row>
    <row r="678" spans="1:9" ht="12.75">
      <c r="A678" s="319"/>
      <c r="B678" s="1252"/>
      <c r="C678" s="317"/>
      <c r="D678" s="317"/>
      <c r="E678" s="317"/>
      <c r="F678" s="317"/>
      <c r="G678" s="317"/>
      <c r="H678" s="1318"/>
      <c r="I678" s="318"/>
    </row>
    <row r="679" spans="1:9" ht="12.75">
      <c r="A679" s="319"/>
      <c r="B679" s="1252"/>
      <c r="C679" s="317"/>
      <c r="D679" s="317"/>
      <c r="E679" s="317"/>
      <c r="F679" s="317"/>
      <c r="G679" s="317"/>
      <c r="H679" s="1318"/>
      <c r="I679" s="318"/>
    </row>
    <row r="680" spans="1:9" ht="12.75">
      <c r="A680" s="319"/>
      <c r="B680" s="1252"/>
      <c r="C680" s="317"/>
      <c r="D680" s="317"/>
      <c r="E680" s="317"/>
      <c r="F680" s="317"/>
      <c r="G680" s="317"/>
      <c r="H680" s="1318"/>
      <c r="I680" s="318"/>
    </row>
    <row r="681" spans="1:9" ht="12.75">
      <c r="A681" s="319"/>
      <c r="B681" s="1252"/>
      <c r="C681" s="317"/>
      <c r="D681" s="317"/>
      <c r="E681" s="317"/>
      <c r="F681" s="317"/>
      <c r="G681" s="317"/>
      <c r="H681" s="1318"/>
      <c r="I681" s="318"/>
    </row>
    <row r="682" spans="1:9" ht="12.75">
      <c r="A682" s="319"/>
      <c r="B682" s="1252"/>
      <c r="C682" s="317"/>
      <c r="D682" s="317"/>
      <c r="E682" s="317"/>
      <c r="F682" s="317"/>
      <c r="G682" s="317"/>
      <c r="H682" s="1318"/>
      <c r="I682" s="318"/>
    </row>
    <row r="683" spans="1:9" ht="12.75">
      <c r="A683" s="319"/>
      <c r="B683" s="1252"/>
      <c r="C683" s="317"/>
      <c r="D683" s="317"/>
      <c r="E683" s="317"/>
      <c r="F683" s="317"/>
      <c r="G683" s="317"/>
      <c r="H683" s="1318"/>
      <c r="I683" s="318"/>
    </row>
    <row r="684" spans="1:9" ht="12.75">
      <c r="A684" s="319"/>
      <c r="B684" s="1252"/>
      <c r="C684" s="317"/>
      <c r="D684" s="317"/>
      <c r="E684" s="317"/>
      <c r="F684" s="317"/>
      <c r="G684" s="317"/>
      <c r="H684" s="1318"/>
      <c r="I684" s="318"/>
    </row>
    <row r="685" spans="1:9" ht="12.75">
      <c r="A685" s="319"/>
      <c r="B685" s="1252"/>
      <c r="C685" s="317"/>
      <c r="D685" s="317"/>
      <c r="E685" s="317"/>
      <c r="F685" s="317"/>
      <c r="G685" s="317"/>
      <c r="H685" s="1318"/>
      <c r="I685" s="318"/>
    </row>
    <row r="686" spans="1:9" ht="12.75">
      <c r="A686" s="319"/>
      <c r="B686" s="1252"/>
      <c r="C686" s="317"/>
      <c r="D686" s="317"/>
      <c r="E686" s="317"/>
      <c r="F686" s="317"/>
      <c r="G686" s="317"/>
      <c r="H686" s="1318"/>
      <c r="I686" s="318"/>
    </row>
    <row r="687" spans="1:9" ht="12.75">
      <c r="A687" s="319"/>
      <c r="B687" s="1252"/>
      <c r="C687" s="317"/>
      <c r="D687" s="317"/>
      <c r="E687" s="317"/>
      <c r="F687" s="317"/>
      <c r="G687" s="317"/>
      <c r="H687" s="1318"/>
      <c r="I687" s="318"/>
    </row>
    <row r="688" spans="1:9" ht="12.75">
      <c r="A688" s="319"/>
      <c r="B688" s="1252"/>
      <c r="C688" s="317"/>
      <c r="D688" s="317"/>
      <c r="E688" s="317"/>
      <c r="F688" s="317"/>
      <c r="G688" s="317"/>
      <c r="H688" s="1318"/>
      <c r="I688" s="318"/>
    </row>
    <row r="689" spans="1:9" ht="12.75">
      <c r="A689" s="319"/>
      <c r="B689" s="1252"/>
      <c r="C689" s="317"/>
      <c r="D689" s="317"/>
      <c r="E689" s="317"/>
      <c r="F689" s="317"/>
      <c r="G689" s="317"/>
      <c r="H689" s="1318"/>
      <c r="I689" s="318"/>
    </row>
    <row r="690" spans="1:9" ht="12.75">
      <c r="A690" s="319"/>
      <c r="B690" s="1252"/>
      <c r="C690" s="317"/>
      <c r="D690" s="317"/>
      <c r="E690" s="317"/>
      <c r="F690" s="317"/>
      <c r="G690" s="317"/>
      <c r="H690" s="1318"/>
      <c r="I690" s="318"/>
    </row>
    <row r="691" spans="1:9" ht="12.75">
      <c r="A691" s="319"/>
      <c r="B691" s="1252"/>
      <c r="C691" s="317"/>
      <c r="D691" s="317"/>
      <c r="E691" s="317"/>
      <c r="F691" s="317"/>
      <c r="G691" s="317"/>
      <c r="H691" s="1318"/>
      <c r="I691" s="318"/>
    </row>
    <row r="692" spans="1:9" ht="12.75">
      <c r="A692" s="319"/>
      <c r="B692" s="1252"/>
      <c r="C692" s="317"/>
      <c r="D692" s="317"/>
      <c r="E692" s="317"/>
      <c r="F692" s="317"/>
      <c r="G692" s="317"/>
      <c r="H692" s="1318"/>
      <c r="I692" s="318"/>
    </row>
    <row r="693" spans="1:9" ht="12.75">
      <c r="A693" s="319"/>
      <c r="B693" s="1252"/>
      <c r="C693" s="317"/>
      <c r="D693" s="317"/>
      <c r="E693" s="317"/>
      <c r="F693" s="317"/>
      <c r="G693" s="317"/>
      <c r="H693" s="1318"/>
      <c r="I693" s="318"/>
    </row>
    <row r="694" spans="1:9" ht="12.75">
      <c r="A694" s="319"/>
      <c r="B694" s="1252"/>
      <c r="C694" s="317"/>
      <c r="D694" s="317"/>
      <c r="E694" s="317"/>
      <c r="F694" s="317"/>
      <c r="G694" s="317"/>
      <c r="H694" s="1318"/>
      <c r="I694" s="318"/>
    </row>
    <row r="695" spans="1:9" ht="12.75">
      <c r="A695" s="319"/>
      <c r="B695" s="1252"/>
      <c r="C695" s="317"/>
      <c r="D695" s="317"/>
      <c r="E695" s="317"/>
      <c r="F695" s="317"/>
      <c r="G695" s="317"/>
      <c r="H695" s="1318"/>
      <c r="I695" s="318"/>
    </row>
    <row r="696" spans="1:9" ht="12.75">
      <c r="A696" s="319"/>
      <c r="B696" s="1252"/>
      <c r="C696" s="317"/>
      <c r="D696" s="317"/>
      <c r="E696" s="317"/>
      <c r="F696" s="317"/>
      <c r="G696" s="317"/>
      <c r="H696" s="1318"/>
      <c r="I696" s="318"/>
    </row>
    <row r="697" spans="1:9" ht="12.75">
      <c r="A697" s="319"/>
      <c r="B697" s="1252"/>
      <c r="C697" s="317"/>
      <c r="D697" s="317"/>
      <c r="E697" s="317"/>
      <c r="F697" s="317"/>
      <c r="G697" s="317"/>
      <c r="H697" s="1318"/>
      <c r="I697" s="318"/>
    </row>
    <row r="698" spans="1:9" ht="12.75">
      <c r="A698" s="319"/>
      <c r="B698" s="1252"/>
      <c r="C698" s="317"/>
      <c r="D698" s="317"/>
      <c r="E698" s="317"/>
      <c r="F698" s="317"/>
      <c r="G698" s="317"/>
      <c r="H698" s="1318"/>
      <c r="I698" s="318"/>
    </row>
    <row r="699" spans="1:9" ht="12.75">
      <c r="A699" s="319"/>
      <c r="B699" s="1252"/>
      <c r="C699" s="317"/>
      <c r="D699" s="317"/>
      <c r="E699" s="317"/>
      <c r="F699" s="317"/>
      <c r="G699" s="317"/>
      <c r="H699" s="1318"/>
      <c r="I699" s="318"/>
    </row>
    <row r="700" spans="1:9" ht="12.75">
      <c r="A700" s="319"/>
      <c r="B700" s="1252"/>
      <c r="C700" s="317"/>
      <c r="D700" s="317"/>
      <c r="E700" s="317"/>
      <c r="F700" s="317"/>
      <c r="G700" s="317"/>
      <c r="H700" s="1318"/>
      <c r="I700" s="318"/>
    </row>
    <row r="701" spans="1:9" ht="12.75">
      <c r="A701" s="319"/>
      <c r="B701" s="1252"/>
      <c r="C701" s="317"/>
      <c r="D701" s="317"/>
      <c r="E701" s="317"/>
      <c r="F701" s="317"/>
      <c r="G701" s="317"/>
      <c r="H701" s="1318"/>
      <c r="I701" s="318"/>
    </row>
    <row r="702" spans="1:9" ht="12.75">
      <c r="A702" s="319"/>
      <c r="B702" s="1252"/>
      <c r="C702" s="317"/>
      <c r="D702" s="317"/>
      <c r="E702" s="317"/>
      <c r="F702" s="317"/>
      <c r="G702" s="317"/>
      <c r="H702" s="1318"/>
      <c r="I702" s="318"/>
    </row>
    <row r="703" spans="1:9" ht="12.75">
      <c r="A703" s="319"/>
      <c r="B703" s="1252"/>
      <c r="C703" s="317"/>
      <c r="D703" s="317"/>
      <c r="E703" s="317"/>
      <c r="F703" s="317"/>
      <c r="G703" s="317"/>
      <c r="H703" s="1318"/>
      <c r="I703" s="318"/>
    </row>
    <row r="704" spans="1:9" ht="12.75">
      <c r="A704" s="319"/>
      <c r="B704" s="1252"/>
      <c r="C704" s="317"/>
      <c r="D704" s="317"/>
      <c r="E704" s="317"/>
      <c r="F704" s="317"/>
      <c r="G704" s="317"/>
      <c r="H704" s="1318"/>
      <c r="I704" s="318"/>
    </row>
    <row r="705" spans="1:9" ht="12.75">
      <c r="A705" s="319"/>
      <c r="B705" s="1252"/>
      <c r="C705" s="317"/>
      <c r="D705" s="317"/>
      <c r="E705" s="317"/>
      <c r="F705" s="317"/>
      <c r="G705" s="317"/>
      <c r="H705" s="1318"/>
      <c r="I705" s="318"/>
    </row>
    <row r="706" spans="1:9" ht="12.75">
      <c r="A706" s="319"/>
      <c r="B706" s="1252"/>
      <c r="C706" s="317"/>
      <c r="D706" s="317"/>
      <c r="E706" s="317"/>
      <c r="F706" s="317"/>
      <c r="G706" s="317"/>
      <c r="H706" s="1318"/>
      <c r="I706" s="318"/>
    </row>
    <row r="707" spans="1:9" ht="12.75">
      <c r="A707" s="319"/>
      <c r="B707" s="1252"/>
      <c r="C707" s="317"/>
      <c r="D707" s="317"/>
      <c r="E707" s="317"/>
      <c r="F707" s="317"/>
      <c r="G707" s="317"/>
      <c r="H707" s="1318"/>
      <c r="I707" s="318"/>
    </row>
    <row r="708" spans="1:9" ht="12.75">
      <c r="A708" s="319"/>
      <c r="B708" s="1252"/>
      <c r="C708" s="317"/>
      <c r="D708" s="317"/>
      <c r="E708" s="317"/>
      <c r="F708" s="317"/>
      <c r="G708" s="317"/>
      <c r="H708" s="1318"/>
      <c r="I708" s="318"/>
    </row>
    <row r="709" spans="1:9" ht="12.75">
      <c r="A709" s="319"/>
      <c r="B709" s="1252"/>
      <c r="C709" s="317"/>
      <c r="D709" s="317"/>
      <c r="E709" s="317"/>
      <c r="F709" s="317"/>
      <c r="G709" s="317"/>
      <c r="H709" s="1318"/>
      <c r="I709" s="318"/>
    </row>
    <row r="710" spans="1:9" ht="12.75">
      <c r="A710" s="319"/>
      <c r="B710" s="1252"/>
      <c r="C710" s="317"/>
      <c r="D710" s="317"/>
      <c r="E710" s="317"/>
      <c r="F710" s="317"/>
      <c r="G710" s="317"/>
      <c r="H710" s="1318"/>
      <c r="I710" s="318"/>
    </row>
    <row r="711" spans="1:9" ht="12.75">
      <c r="A711" s="319"/>
      <c r="B711" s="1252"/>
      <c r="C711" s="317"/>
      <c r="D711" s="317"/>
      <c r="E711" s="317"/>
      <c r="F711" s="317"/>
      <c r="G711" s="317"/>
      <c r="H711" s="1318"/>
      <c r="I711" s="318"/>
    </row>
    <row r="712" spans="1:9" ht="12.75">
      <c r="A712" s="319"/>
      <c r="B712" s="1252"/>
      <c r="C712" s="317"/>
      <c r="D712" s="317"/>
      <c r="E712" s="317"/>
      <c r="F712" s="317"/>
      <c r="G712" s="317"/>
      <c r="H712" s="1318"/>
      <c r="I712" s="318"/>
    </row>
    <row r="713" spans="1:9" ht="12.75">
      <c r="A713" s="319"/>
      <c r="B713" s="1252"/>
      <c r="C713" s="317"/>
      <c r="D713" s="317"/>
      <c r="E713" s="317"/>
      <c r="F713" s="317"/>
      <c r="G713" s="317"/>
      <c r="H713" s="1318"/>
      <c r="I713" s="318"/>
    </row>
    <row r="714" spans="1:9" ht="12.75">
      <c r="A714" s="319"/>
      <c r="B714" s="1252"/>
      <c r="C714" s="317"/>
      <c r="D714" s="317"/>
      <c r="E714" s="317"/>
      <c r="F714" s="317"/>
      <c r="G714" s="317"/>
      <c r="H714" s="1318"/>
      <c r="I714" s="318"/>
    </row>
    <row r="715" spans="1:9" ht="12.75">
      <c r="A715" s="319"/>
      <c r="B715" s="1252"/>
      <c r="C715" s="317"/>
      <c r="D715" s="317"/>
      <c r="E715" s="317"/>
      <c r="F715" s="317"/>
      <c r="G715" s="317"/>
      <c r="H715" s="1318"/>
      <c r="I715" s="318"/>
    </row>
    <row r="716" spans="1:9" ht="12.75">
      <c r="A716" s="319"/>
      <c r="B716" s="1252"/>
      <c r="C716" s="317"/>
      <c r="D716" s="317"/>
      <c r="E716" s="317"/>
      <c r="F716" s="317"/>
      <c r="G716" s="317"/>
      <c r="H716" s="1318"/>
      <c r="I716" s="318"/>
    </row>
    <row r="717" spans="1:9" ht="12.75">
      <c r="A717" s="319"/>
      <c r="B717" s="1252"/>
      <c r="C717" s="317"/>
      <c r="D717" s="317"/>
      <c r="E717" s="317"/>
      <c r="F717" s="317"/>
      <c r="G717" s="317"/>
      <c r="H717" s="1318"/>
      <c r="I717" s="318"/>
    </row>
    <row r="718" spans="1:9" ht="12.75">
      <c r="A718" s="319"/>
      <c r="B718" s="1252"/>
      <c r="C718" s="317"/>
      <c r="D718" s="317"/>
      <c r="E718" s="317"/>
      <c r="F718" s="317"/>
      <c r="G718" s="317"/>
      <c r="H718" s="1318"/>
      <c r="I718" s="318"/>
    </row>
    <row r="719" spans="1:9" ht="12.75">
      <c r="A719" s="319"/>
      <c r="B719" s="1252"/>
      <c r="C719" s="317"/>
      <c r="D719" s="317"/>
      <c r="E719" s="317"/>
      <c r="F719" s="317"/>
      <c r="G719" s="317"/>
      <c r="H719" s="1318"/>
      <c r="I719" s="318"/>
    </row>
    <row r="720" spans="1:9" ht="12.75">
      <c r="A720" s="319"/>
      <c r="B720" s="1252"/>
      <c r="C720" s="317"/>
      <c r="D720" s="317"/>
      <c r="E720" s="317"/>
      <c r="F720" s="317"/>
      <c r="G720" s="317"/>
      <c r="H720" s="1318"/>
      <c r="I720" s="318"/>
    </row>
    <row r="721" spans="1:9" ht="12.75">
      <c r="A721" s="319"/>
      <c r="B721" s="1252"/>
      <c r="C721" s="317"/>
      <c r="D721" s="317"/>
      <c r="E721" s="317"/>
      <c r="F721" s="317"/>
      <c r="G721" s="317"/>
      <c r="H721" s="1318"/>
      <c r="I721" s="318"/>
    </row>
    <row r="722" spans="1:9" ht="12.75">
      <c r="A722" s="319"/>
      <c r="B722" s="1252"/>
      <c r="C722" s="317"/>
      <c r="D722" s="317"/>
      <c r="E722" s="317"/>
      <c r="F722" s="317"/>
      <c r="G722" s="317"/>
      <c r="H722" s="1318"/>
      <c r="I722" s="318"/>
    </row>
    <row r="723" spans="1:9" ht="12.75">
      <c r="A723" s="319"/>
      <c r="B723" s="1252"/>
      <c r="C723" s="317"/>
      <c r="D723" s="317"/>
      <c r="E723" s="317"/>
      <c r="F723" s="317"/>
      <c r="G723" s="317"/>
      <c r="H723" s="1318"/>
      <c r="I723" s="318"/>
    </row>
    <row r="724" spans="1:9" ht="12.75">
      <c r="A724" s="319"/>
      <c r="B724" s="1252"/>
      <c r="C724" s="317"/>
      <c r="D724" s="317"/>
      <c r="E724" s="317"/>
      <c r="F724" s="317"/>
      <c r="G724" s="317"/>
      <c r="H724" s="1318"/>
      <c r="I724" s="318"/>
    </row>
    <row r="725" spans="1:9" ht="12.75">
      <c r="A725" s="319"/>
      <c r="B725" s="1252"/>
      <c r="C725" s="317"/>
      <c r="D725" s="317"/>
      <c r="E725" s="317"/>
      <c r="F725" s="317"/>
      <c r="G725" s="317"/>
      <c r="H725" s="1318"/>
      <c r="I725" s="318"/>
    </row>
    <row r="726" spans="1:9" ht="12.75">
      <c r="A726" s="319"/>
      <c r="B726" s="1252"/>
      <c r="C726" s="317"/>
      <c r="D726" s="317"/>
      <c r="E726" s="317"/>
      <c r="F726" s="317"/>
      <c r="G726" s="317"/>
      <c r="H726" s="1318"/>
      <c r="I726" s="318"/>
    </row>
    <row r="727" spans="1:9" ht="12.75">
      <c r="A727" s="319"/>
      <c r="B727" s="1252"/>
      <c r="C727" s="317"/>
      <c r="D727" s="317"/>
      <c r="E727" s="317"/>
      <c r="F727" s="317"/>
      <c r="G727" s="317"/>
      <c r="H727" s="1318"/>
      <c r="I727" s="318"/>
    </row>
    <row r="728" spans="1:9" ht="12.75">
      <c r="A728" s="319"/>
      <c r="B728" s="1252"/>
      <c r="C728" s="317"/>
      <c r="D728" s="317"/>
      <c r="E728" s="317"/>
      <c r="F728" s="317"/>
      <c r="G728" s="317"/>
      <c r="H728" s="1318"/>
      <c r="I728" s="318"/>
    </row>
    <row r="729" spans="1:9" ht="12.75">
      <c r="A729" s="319"/>
      <c r="B729" s="1252"/>
      <c r="C729" s="317"/>
      <c r="D729" s="317"/>
      <c r="E729" s="317"/>
      <c r="F729" s="317"/>
      <c r="G729" s="317"/>
      <c r="H729" s="1318"/>
      <c r="I729" s="318"/>
    </row>
    <row r="730" spans="1:9" ht="12.75">
      <c r="A730" s="319"/>
      <c r="B730" s="1252"/>
      <c r="C730" s="317"/>
      <c r="D730" s="317"/>
      <c r="E730" s="317"/>
      <c r="F730" s="317"/>
      <c r="G730" s="317"/>
      <c r="H730" s="1318"/>
      <c r="I730" s="318"/>
    </row>
    <row r="731" spans="1:9" ht="12.75">
      <c r="A731" s="319"/>
      <c r="B731" s="1252"/>
      <c r="C731" s="317"/>
      <c r="D731" s="317"/>
      <c r="E731" s="317"/>
      <c r="F731" s="317"/>
      <c r="G731" s="317"/>
      <c r="H731" s="1318"/>
      <c r="I731" s="318"/>
    </row>
    <row r="732" spans="1:9" ht="12.75">
      <c r="A732" s="319"/>
      <c r="B732" s="1252"/>
      <c r="C732" s="317"/>
      <c r="D732" s="317"/>
      <c r="E732" s="317"/>
      <c r="F732" s="317"/>
      <c r="G732" s="317"/>
      <c r="H732" s="1318"/>
      <c r="I732" s="318"/>
    </row>
    <row r="733" spans="1:9" ht="12.75">
      <c r="A733" s="319"/>
      <c r="B733" s="1252"/>
      <c r="C733" s="317"/>
      <c r="D733" s="317"/>
      <c r="E733" s="317"/>
      <c r="F733" s="317"/>
      <c r="G733" s="317"/>
      <c r="H733" s="1318"/>
      <c r="I733" s="318"/>
    </row>
    <row r="734" spans="1:9" ht="12.75">
      <c r="A734" s="319"/>
      <c r="B734" s="1252"/>
      <c r="C734" s="317"/>
      <c r="D734" s="317"/>
      <c r="E734" s="317"/>
      <c r="F734" s="317"/>
      <c r="G734" s="317"/>
      <c r="H734" s="1318"/>
      <c r="I734" s="318"/>
    </row>
    <row r="735" spans="1:9" ht="12.75">
      <c r="A735" s="319"/>
      <c r="B735" s="1252"/>
      <c r="C735" s="317"/>
      <c r="D735" s="317"/>
      <c r="E735" s="317"/>
      <c r="F735" s="317"/>
      <c r="G735" s="317"/>
      <c r="H735" s="1318"/>
      <c r="I735" s="318"/>
    </row>
    <row r="736" spans="1:9" ht="12.75">
      <c r="A736" s="319"/>
      <c r="B736" s="1252"/>
      <c r="C736" s="317"/>
      <c r="D736" s="317"/>
      <c r="E736" s="317"/>
      <c r="F736" s="317"/>
      <c r="G736" s="317"/>
      <c r="H736" s="1318"/>
      <c r="I736" s="318"/>
    </row>
    <row r="737" spans="1:9" ht="12.75">
      <c r="A737" s="319"/>
      <c r="B737" s="1252"/>
      <c r="C737" s="317"/>
      <c r="D737" s="317"/>
      <c r="E737" s="317"/>
      <c r="F737" s="317"/>
      <c r="G737" s="317"/>
      <c r="H737" s="1318"/>
      <c r="I737" s="318"/>
    </row>
    <row r="738" spans="1:9" ht="12.75">
      <c r="A738" s="319"/>
      <c r="B738" s="1252"/>
      <c r="C738" s="317"/>
      <c r="D738" s="317"/>
      <c r="E738" s="317"/>
      <c r="F738" s="317"/>
      <c r="G738" s="317"/>
      <c r="H738" s="1318"/>
      <c r="I738" s="318"/>
    </row>
    <row r="739" spans="1:9" ht="12.75">
      <c r="A739" s="319"/>
      <c r="B739" s="1252"/>
      <c r="C739" s="317"/>
      <c r="D739" s="317"/>
      <c r="E739" s="317"/>
      <c r="F739" s="317"/>
      <c r="G739" s="317"/>
      <c r="H739" s="1318"/>
      <c r="I739" s="318"/>
    </row>
    <row r="740" spans="1:9" ht="12.75">
      <c r="A740" s="319"/>
      <c r="B740" s="1252"/>
      <c r="C740" s="317"/>
      <c r="D740" s="317"/>
      <c r="E740" s="317"/>
      <c r="F740" s="317"/>
      <c r="G740" s="317"/>
      <c r="H740" s="1318"/>
      <c r="I740" s="318"/>
    </row>
    <row r="741" spans="1:9" ht="12.75">
      <c r="A741" s="319"/>
      <c r="B741" s="1252"/>
      <c r="C741" s="317"/>
      <c r="D741" s="317"/>
      <c r="E741" s="317"/>
      <c r="F741" s="317"/>
      <c r="G741" s="317"/>
      <c r="H741" s="1318"/>
      <c r="I741" s="318"/>
    </row>
    <row r="742" spans="1:9" ht="12.75">
      <c r="A742" s="319"/>
      <c r="B742" s="1252"/>
      <c r="C742" s="317"/>
      <c r="D742" s="317"/>
      <c r="E742" s="317"/>
      <c r="F742" s="317"/>
      <c r="G742" s="317"/>
      <c r="H742" s="1318"/>
      <c r="I742" s="318"/>
    </row>
    <row r="743" spans="1:9" ht="12.75">
      <c r="A743" s="319"/>
      <c r="B743" s="1252"/>
      <c r="C743" s="317"/>
      <c r="D743" s="317"/>
      <c r="E743" s="317"/>
      <c r="F743" s="317"/>
      <c r="G743" s="317"/>
      <c r="H743" s="1318"/>
      <c r="I743" s="318"/>
    </row>
    <row r="744" spans="1:9" ht="12.75">
      <c r="A744" s="319"/>
      <c r="B744" s="1252"/>
      <c r="C744" s="317"/>
      <c r="D744" s="317"/>
      <c r="E744" s="317"/>
      <c r="F744" s="317"/>
      <c r="G744" s="317"/>
      <c r="H744" s="1318"/>
      <c r="I744" s="318"/>
    </row>
    <row r="745" spans="1:9" ht="12.75">
      <c r="A745" s="319"/>
      <c r="B745" s="1252"/>
      <c r="C745" s="317"/>
      <c r="D745" s="317"/>
      <c r="E745" s="317"/>
      <c r="F745" s="317"/>
      <c r="G745" s="317"/>
      <c r="H745" s="1318"/>
      <c r="I745" s="318"/>
    </row>
    <row r="746" spans="1:9" ht="12.75">
      <c r="A746" s="319"/>
      <c r="B746" s="1252"/>
      <c r="C746" s="317"/>
      <c r="D746" s="317"/>
      <c r="E746" s="317"/>
      <c r="F746" s="317"/>
      <c r="G746" s="317"/>
      <c r="H746" s="1318"/>
      <c r="I746" s="318"/>
    </row>
    <row r="747" spans="1:9" ht="12.75">
      <c r="A747" s="319"/>
      <c r="B747" s="1252"/>
      <c r="C747" s="317"/>
      <c r="D747" s="317"/>
      <c r="E747" s="317"/>
      <c r="F747" s="317"/>
      <c r="G747" s="317"/>
      <c r="H747" s="1318"/>
      <c r="I747" s="318"/>
    </row>
    <row r="748" spans="1:9" ht="12.75">
      <c r="A748" s="319"/>
      <c r="B748" s="1252"/>
      <c r="C748" s="317"/>
      <c r="D748" s="317"/>
      <c r="E748" s="317"/>
      <c r="F748" s="317"/>
      <c r="G748" s="317"/>
      <c r="H748" s="1318"/>
      <c r="I748" s="318"/>
    </row>
    <row r="749" spans="1:9" ht="12.75">
      <c r="A749" s="319"/>
      <c r="B749" s="1252"/>
      <c r="C749" s="317"/>
      <c r="D749" s="317"/>
      <c r="E749" s="317"/>
      <c r="F749" s="317"/>
      <c r="G749" s="317"/>
      <c r="H749" s="1318"/>
      <c r="I749" s="318"/>
    </row>
    <row r="750" spans="1:9" ht="12.75">
      <c r="A750" s="319"/>
      <c r="B750" s="1252"/>
      <c r="C750" s="317"/>
      <c r="D750" s="317"/>
      <c r="E750" s="317"/>
      <c r="F750" s="317"/>
      <c r="G750" s="317"/>
      <c r="H750" s="1318"/>
      <c r="I750" s="318"/>
    </row>
    <row r="751" spans="1:9" ht="12.75">
      <c r="A751" s="319"/>
      <c r="B751" s="1252"/>
      <c r="C751" s="317"/>
      <c r="D751" s="317"/>
      <c r="E751" s="317"/>
      <c r="F751" s="317"/>
      <c r="G751" s="317"/>
      <c r="H751" s="1318"/>
      <c r="I751" s="318"/>
    </row>
    <row r="752" spans="1:9" ht="12.75">
      <c r="A752" s="319"/>
      <c r="B752" s="1252"/>
      <c r="C752" s="317"/>
      <c r="D752" s="317"/>
      <c r="E752" s="317"/>
      <c r="F752" s="317"/>
      <c r="G752" s="317"/>
      <c r="H752" s="1318"/>
      <c r="I752" s="318"/>
    </row>
    <row r="753" spans="1:9" ht="12.75">
      <c r="A753" s="319"/>
      <c r="B753" s="1252"/>
      <c r="C753" s="317"/>
      <c r="D753" s="317"/>
      <c r="E753" s="317"/>
      <c r="F753" s="317"/>
      <c r="G753" s="317"/>
      <c r="H753" s="1318"/>
      <c r="I753" s="318"/>
    </row>
    <row r="754" spans="1:9" ht="12.75">
      <c r="A754" s="319"/>
      <c r="B754" s="1252"/>
      <c r="C754" s="317"/>
      <c r="D754" s="317"/>
      <c r="E754" s="317"/>
      <c r="F754" s="317"/>
      <c r="G754" s="317"/>
      <c r="H754" s="1318"/>
      <c r="I754" s="318"/>
    </row>
    <row r="755" spans="1:9" ht="12.75">
      <c r="A755" s="319"/>
      <c r="B755" s="1252"/>
      <c r="C755" s="317"/>
      <c r="D755" s="317"/>
      <c r="E755" s="317"/>
      <c r="F755" s="317"/>
      <c r="G755" s="317"/>
      <c r="H755" s="1318"/>
      <c r="I755" s="318"/>
    </row>
    <row r="756" spans="1:9" ht="12.75">
      <c r="A756" s="319"/>
      <c r="B756" s="1252"/>
      <c r="C756" s="317"/>
      <c r="D756" s="317"/>
      <c r="E756" s="317"/>
      <c r="F756" s="317"/>
      <c r="G756" s="317"/>
      <c r="H756" s="1318"/>
      <c r="I756" s="318"/>
    </row>
    <row r="757" spans="1:9" ht="12.75">
      <c r="A757" s="319"/>
      <c r="B757" s="1252"/>
      <c r="C757" s="317"/>
      <c r="D757" s="317"/>
      <c r="E757" s="317"/>
      <c r="F757" s="317"/>
      <c r="G757" s="317"/>
      <c r="H757" s="1318"/>
      <c r="I757" s="318"/>
    </row>
    <row r="758" spans="1:9" ht="12.75">
      <c r="A758" s="319"/>
      <c r="B758" s="1252"/>
      <c r="C758" s="317"/>
      <c r="D758" s="317"/>
      <c r="E758" s="317"/>
      <c r="F758" s="317"/>
      <c r="G758" s="317"/>
      <c r="H758" s="1318"/>
      <c r="I758" s="318"/>
    </row>
    <row r="759" spans="1:9" ht="12.75">
      <c r="A759" s="319"/>
      <c r="B759" s="1252"/>
      <c r="C759" s="317"/>
      <c r="D759" s="317"/>
      <c r="E759" s="317"/>
      <c r="F759" s="317"/>
      <c r="G759" s="317"/>
      <c r="H759" s="1318"/>
      <c r="I759" s="318"/>
    </row>
    <row r="760" spans="1:9" ht="12.75">
      <c r="A760" s="319"/>
      <c r="B760" s="1252"/>
      <c r="C760" s="317"/>
      <c r="D760" s="317"/>
      <c r="E760" s="317"/>
      <c r="F760" s="317"/>
      <c r="G760" s="317"/>
      <c r="H760" s="1318"/>
      <c r="I760" s="318"/>
    </row>
    <row r="761" spans="1:9" ht="12.75">
      <c r="A761" s="319"/>
      <c r="B761" s="1252"/>
      <c r="C761" s="317"/>
      <c r="D761" s="317"/>
      <c r="E761" s="317"/>
      <c r="F761" s="317"/>
      <c r="G761" s="317"/>
      <c r="H761" s="1318"/>
      <c r="I761" s="318"/>
    </row>
    <row r="762" spans="1:9" ht="12.75">
      <c r="A762" s="319"/>
      <c r="B762" s="1252"/>
      <c r="C762" s="317"/>
      <c r="D762" s="317"/>
      <c r="E762" s="317"/>
      <c r="F762" s="317"/>
      <c r="G762" s="317"/>
      <c r="H762" s="1318"/>
      <c r="I762" s="318"/>
    </row>
    <row r="763" spans="1:9" ht="12.75">
      <c r="A763" s="319"/>
      <c r="B763" s="1252"/>
      <c r="C763" s="317"/>
      <c r="D763" s="317"/>
      <c r="E763" s="317"/>
      <c r="F763" s="317"/>
      <c r="G763" s="317"/>
      <c r="H763" s="1318"/>
      <c r="I763" s="318"/>
    </row>
    <row r="764" spans="1:9" ht="12.75">
      <c r="A764" s="319"/>
      <c r="B764" s="1252"/>
      <c r="C764" s="317"/>
      <c r="D764" s="317"/>
      <c r="E764" s="317"/>
      <c r="F764" s="317"/>
      <c r="G764" s="317"/>
      <c r="H764" s="1318"/>
      <c r="I764" s="318"/>
    </row>
    <row r="765" spans="1:9" ht="12.75">
      <c r="A765" s="319"/>
      <c r="B765" s="1252"/>
      <c r="C765" s="317"/>
      <c r="D765" s="317"/>
      <c r="E765" s="317"/>
      <c r="F765" s="317"/>
      <c r="G765" s="317"/>
      <c r="H765" s="1318"/>
      <c r="I765" s="318"/>
    </row>
    <row r="766" spans="1:9" ht="12.75">
      <c r="A766" s="319"/>
      <c r="B766" s="1252"/>
      <c r="C766" s="317"/>
      <c r="D766" s="317"/>
      <c r="E766" s="317"/>
      <c r="F766" s="317"/>
      <c r="G766" s="317"/>
      <c r="H766" s="1318"/>
      <c r="I766" s="318"/>
    </row>
    <row r="767" spans="1:9" ht="12.75">
      <c r="A767" s="319"/>
      <c r="B767" s="1252"/>
      <c r="C767" s="317"/>
      <c r="D767" s="317"/>
      <c r="E767" s="317"/>
      <c r="F767" s="317"/>
      <c r="G767" s="317"/>
      <c r="H767" s="1318"/>
      <c r="I767" s="318"/>
    </row>
    <row r="768" spans="1:9" ht="12.75">
      <c r="A768" s="319"/>
      <c r="B768" s="1252"/>
      <c r="C768" s="317"/>
      <c r="D768" s="317"/>
      <c r="E768" s="317"/>
      <c r="F768" s="317"/>
      <c r="G768" s="317"/>
      <c r="H768" s="1318"/>
      <c r="I768" s="318"/>
    </row>
    <row r="769" spans="1:9" ht="12.75">
      <c r="A769" s="319"/>
      <c r="B769" s="1252"/>
      <c r="C769" s="317"/>
      <c r="D769" s="317"/>
      <c r="E769" s="317"/>
      <c r="F769" s="317"/>
      <c r="G769" s="317"/>
      <c r="H769" s="1318"/>
      <c r="I769" s="318"/>
    </row>
    <row r="770" spans="1:9" ht="12.75">
      <c r="A770" s="319"/>
      <c r="B770" s="1252"/>
      <c r="C770" s="317"/>
      <c r="D770" s="317"/>
      <c r="E770" s="317"/>
      <c r="F770" s="317"/>
      <c r="G770" s="317"/>
      <c r="H770" s="1318"/>
      <c r="I770" s="318"/>
    </row>
    <row r="771" spans="1:9" ht="12.75">
      <c r="A771" s="319"/>
      <c r="B771" s="1252"/>
      <c r="C771" s="317"/>
      <c r="D771" s="317"/>
      <c r="E771" s="317"/>
      <c r="F771" s="317"/>
      <c r="G771" s="317"/>
      <c r="H771" s="1318"/>
      <c r="I771" s="318"/>
    </row>
    <row r="772" spans="1:9" ht="12.75">
      <c r="A772" s="319"/>
      <c r="B772" s="1252"/>
      <c r="C772" s="317"/>
      <c r="D772" s="317"/>
      <c r="E772" s="317"/>
      <c r="F772" s="317"/>
      <c r="G772" s="317"/>
      <c r="H772" s="1318"/>
      <c r="I772" s="318"/>
    </row>
    <row r="773" spans="1:9" ht="12.75">
      <c r="A773" s="319"/>
      <c r="B773" s="1252"/>
      <c r="C773" s="317"/>
      <c r="D773" s="317"/>
      <c r="E773" s="317"/>
      <c r="F773" s="317"/>
      <c r="G773" s="317"/>
      <c r="H773" s="1318"/>
      <c r="I773" s="318"/>
    </row>
    <row r="774" spans="1:9" ht="12.75">
      <c r="A774" s="319"/>
      <c r="B774" s="1252"/>
      <c r="C774" s="317"/>
      <c r="D774" s="317"/>
      <c r="E774" s="317"/>
      <c r="F774" s="317"/>
      <c r="G774" s="317"/>
      <c r="H774" s="1318"/>
      <c r="I774" s="318"/>
    </row>
    <row r="775" spans="1:9" ht="12.75">
      <c r="A775" s="319"/>
      <c r="B775" s="1252"/>
      <c r="C775" s="317"/>
      <c r="D775" s="317"/>
      <c r="E775" s="317"/>
      <c r="F775" s="317"/>
      <c r="G775" s="317"/>
      <c r="H775" s="1318"/>
      <c r="I775" s="318"/>
    </row>
    <row r="776" spans="1:9" ht="12.75">
      <c r="A776" s="319"/>
      <c r="B776" s="1252"/>
      <c r="C776" s="317"/>
      <c r="D776" s="317"/>
      <c r="E776" s="317"/>
      <c r="F776" s="317"/>
      <c r="G776" s="317"/>
      <c r="H776" s="1318"/>
      <c r="I776" s="318"/>
    </row>
    <row r="777" spans="1:9" ht="12.75">
      <c r="A777" s="319"/>
      <c r="B777" s="1252"/>
      <c r="C777" s="317"/>
      <c r="D777" s="317"/>
      <c r="E777" s="317"/>
      <c r="F777" s="317"/>
      <c r="G777" s="317"/>
      <c r="H777" s="1318"/>
      <c r="I777" s="318"/>
    </row>
    <row r="778" spans="1:9" ht="12.75">
      <c r="A778" s="319"/>
      <c r="B778" s="1252"/>
      <c r="C778" s="317"/>
      <c r="D778" s="317"/>
      <c r="E778" s="317"/>
      <c r="F778" s="317"/>
      <c r="G778" s="317"/>
      <c r="H778" s="1318"/>
      <c r="I778" s="318"/>
    </row>
    <row r="779" spans="1:9" ht="12.75">
      <c r="A779" s="319"/>
      <c r="B779" s="1252"/>
      <c r="C779" s="317"/>
      <c r="D779" s="317"/>
      <c r="E779" s="317"/>
      <c r="F779" s="317"/>
      <c r="G779" s="317"/>
      <c r="H779" s="1318"/>
      <c r="I779" s="318"/>
    </row>
    <row r="780" spans="1:9" ht="12.75">
      <c r="A780" s="319"/>
      <c r="B780" s="1252"/>
      <c r="C780" s="317"/>
      <c r="D780" s="317"/>
      <c r="E780" s="317"/>
      <c r="F780" s="317"/>
      <c r="G780" s="317"/>
      <c r="H780" s="1318"/>
      <c r="I780" s="318"/>
    </row>
    <row r="781" spans="1:9" ht="12.75">
      <c r="A781" s="319"/>
      <c r="B781" s="1252"/>
      <c r="C781" s="317"/>
      <c r="D781" s="317"/>
      <c r="E781" s="317"/>
      <c r="F781" s="317"/>
      <c r="G781" s="317"/>
      <c r="H781" s="1318"/>
      <c r="I781" s="318"/>
    </row>
    <row r="782" spans="1:9" ht="12.75">
      <c r="A782" s="319"/>
      <c r="B782" s="1252"/>
      <c r="C782" s="317"/>
      <c r="D782" s="317"/>
      <c r="E782" s="317"/>
      <c r="F782" s="317"/>
      <c r="G782" s="317"/>
      <c r="H782" s="1318"/>
      <c r="I782" s="318"/>
    </row>
    <row r="783" spans="1:9" ht="12.75">
      <c r="A783" s="319"/>
      <c r="B783" s="1252"/>
      <c r="C783" s="317"/>
      <c r="D783" s="317"/>
      <c r="E783" s="317"/>
      <c r="F783" s="317"/>
      <c r="G783" s="317"/>
      <c r="H783" s="1318"/>
      <c r="I783" s="318"/>
    </row>
    <row r="784" spans="1:9" ht="12.75">
      <c r="A784" s="319"/>
      <c r="B784" s="1252"/>
      <c r="C784" s="317"/>
      <c r="D784" s="317"/>
      <c r="E784" s="317"/>
      <c r="F784" s="317"/>
      <c r="G784" s="317"/>
      <c r="H784" s="1318"/>
      <c r="I784" s="318"/>
    </row>
    <row r="785" spans="1:9" ht="12.75">
      <c r="A785" s="319"/>
      <c r="B785" s="1252"/>
      <c r="C785" s="317"/>
      <c r="D785" s="317"/>
      <c r="E785" s="317"/>
      <c r="F785" s="317"/>
      <c r="G785" s="317"/>
      <c r="H785" s="1318"/>
      <c r="I785" s="318"/>
    </row>
    <row r="786" spans="1:9" ht="12.75">
      <c r="A786" s="319"/>
      <c r="B786" s="1252"/>
      <c r="C786" s="317"/>
      <c r="D786" s="317"/>
      <c r="E786" s="317"/>
      <c r="F786" s="317"/>
      <c r="G786" s="317"/>
      <c r="H786" s="1318"/>
      <c r="I786" s="318"/>
    </row>
    <row r="787" spans="1:9" ht="12.75">
      <c r="A787" s="319"/>
      <c r="B787" s="1252"/>
      <c r="C787" s="317"/>
      <c r="D787" s="317"/>
      <c r="E787" s="317"/>
      <c r="F787" s="317"/>
      <c r="G787" s="317"/>
      <c r="H787" s="1318"/>
      <c r="I787" s="318"/>
    </row>
    <row r="788" spans="1:9" ht="12.75">
      <c r="A788" s="319"/>
      <c r="B788" s="1252"/>
      <c r="C788" s="317"/>
      <c r="D788" s="317"/>
      <c r="E788" s="317"/>
      <c r="F788" s="317"/>
      <c r="G788" s="317"/>
      <c r="H788" s="1318"/>
      <c r="I788" s="318"/>
    </row>
    <row r="789" spans="1:9" ht="12.75">
      <c r="A789" s="319"/>
      <c r="B789" s="1252"/>
      <c r="C789" s="317"/>
      <c r="D789" s="317"/>
      <c r="E789" s="317"/>
      <c r="F789" s="317"/>
      <c r="G789" s="317"/>
      <c r="H789" s="1318"/>
      <c r="I789" s="318"/>
    </row>
    <row r="790" spans="1:9" ht="12.75">
      <c r="A790" s="319"/>
      <c r="B790" s="1252"/>
      <c r="C790" s="317"/>
      <c r="D790" s="317"/>
      <c r="E790" s="317"/>
      <c r="F790" s="317"/>
      <c r="G790" s="317"/>
      <c r="H790" s="1318"/>
      <c r="I790" s="318"/>
    </row>
    <row r="791" spans="1:9" ht="12.75">
      <c r="A791" s="319"/>
      <c r="B791" s="1252"/>
      <c r="C791" s="317"/>
      <c r="D791" s="317"/>
      <c r="E791" s="317"/>
      <c r="F791" s="317"/>
      <c r="G791" s="317"/>
      <c r="H791" s="1318"/>
      <c r="I791" s="318"/>
    </row>
    <row r="792" spans="1:9" ht="12.75">
      <c r="A792" s="319"/>
      <c r="B792" s="1252"/>
      <c r="C792" s="317"/>
      <c r="D792" s="317"/>
      <c r="E792" s="317"/>
      <c r="F792" s="317"/>
      <c r="G792" s="317"/>
      <c r="H792" s="1318"/>
      <c r="I792" s="318"/>
    </row>
    <row r="793" spans="1:9" ht="12.75">
      <c r="A793" s="319"/>
      <c r="B793" s="1252"/>
      <c r="C793" s="317"/>
      <c r="D793" s="317"/>
      <c r="E793" s="317"/>
      <c r="F793" s="317"/>
      <c r="G793" s="317"/>
      <c r="H793" s="1318"/>
      <c r="I793" s="318"/>
    </row>
    <row r="794" spans="1:9" ht="12.75">
      <c r="A794" s="319"/>
      <c r="B794" s="1252"/>
      <c r="C794" s="317"/>
      <c r="D794" s="317"/>
      <c r="E794" s="317"/>
      <c r="F794" s="317"/>
      <c r="G794" s="317"/>
      <c r="H794" s="1318"/>
      <c r="I794" s="318"/>
    </row>
    <row r="795" spans="1:9" ht="12.75">
      <c r="A795" s="319"/>
      <c r="B795" s="1252"/>
      <c r="C795" s="317"/>
      <c r="D795" s="317"/>
      <c r="E795" s="317"/>
      <c r="F795" s="317"/>
      <c r="G795" s="317"/>
      <c r="H795" s="1318"/>
      <c r="I795" s="318"/>
    </row>
    <row r="796" spans="1:9" ht="12.75">
      <c r="A796" s="319"/>
      <c r="B796" s="1252"/>
      <c r="C796" s="317"/>
      <c r="D796" s="317"/>
      <c r="E796" s="317"/>
      <c r="F796" s="317"/>
      <c r="G796" s="317"/>
      <c r="H796" s="1318"/>
      <c r="I796" s="318"/>
    </row>
    <row r="797" spans="1:9" ht="12.75">
      <c r="A797" s="319"/>
      <c r="B797" s="1252"/>
      <c r="C797" s="317"/>
      <c r="D797" s="317"/>
      <c r="E797" s="317"/>
      <c r="F797" s="317"/>
      <c r="G797" s="317"/>
      <c r="H797" s="1318"/>
      <c r="I797" s="318"/>
    </row>
    <row r="798" spans="1:9" ht="12.75">
      <c r="A798" s="319"/>
      <c r="B798" s="1252"/>
      <c r="C798" s="317"/>
      <c r="D798" s="317"/>
      <c r="E798" s="317"/>
      <c r="F798" s="317"/>
      <c r="G798" s="317"/>
      <c r="H798" s="1318"/>
      <c r="I798" s="318"/>
    </row>
    <row r="799" spans="1:9" ht="12.75">
      <c r="A799" s="319"/>
      <c r="B799" s="1252"/>
      <c r="C799" s="317"/>
      <c r="D799" s="317"/>
      <c r="E799" s="317"/>
      <c r="F799" s="317"/>
      <c r="G799" s="317"/>
      <c r="H799" s="1318"/>
      <c r="I799" s="318"/>
    </row>
    <row r="800" spans="1:9" ht="12.75">
      <c r="A800" s="319"/>
      <c r="B800" s="1252"/>
      <c r="C800" s="317"/>
      <c r="D800" s="317"/>
      <c r="E800" s="317"/>
      <c r="F800" s="317"/>
      <c r="G800" s="317"/>
      <c r="H800" s="1318"/>
      <c r="I800" s="318"/>
    </row>
    <row r="801" spans="1:9" ht="12.75">
      <c r="A801" s="319"/>
      <c r="B801" s="1252"/>
      <c r="C801" s="317"/>
      <c r="D801" s="317"/>
      <c r="E801" s="317"/>
      <c r="F801" s="317"/>
      <c r="G801" s="317"/>
      <c r="H801" s="1318"/>
      <c r="I801" s="318"/>
    </row>
    <row r="802" spans="1:9" ht="12.75">
      <c r="A802" s="319"/>
      <c r="B802" s="1252"/>
      <c r="C802" s="317"/>
      <c r="D802" s="317"/>
      <c r="E802" s="317"/>
      <c r="F802" s="317"/>
      <c r="G802" s="317"/>
      <c r="H802" s="1318"/>
      <c r="I802" s="318"/>
    </row>
    <row r="803" spans="1:9" ht="12.75">
      <c r="A803" s="319"/>
      <c r="B803" s="1252"/>
      <c r="C803" s="317"/>
      <c r="D803" s="317"/>
      <c r="E803" s="317"/>
      <c r="F803" s="317"/>
      <c r="G803" s="317"/>
      <c r="H803" s="1318"/>
      <c r="I803" s="318"/>
    </row>
    <row r="804" spans="1:9" ht="12.75">
      <c r="A804" s="319"/>
      <c r="B804" s="1252"/>
      <c r="C804" s="317"/>
      <c r="D804" s="317"/>
      <c r="E804" s="317"/>
      <c r="F804" s="317"/>
      <c r="G804" s="317"/>
      <c r="H804" s="1318"/>
      <c r="I804" s="318"/>
    </row>
    <row r="805" spans="1:9" ht="12.75">
      <c r="A805" s="319"/>
      <c r="B805" s="1252"/>
      <c r="C805" s="317"/>
      <c r="D805" s="317"/>
      <c r="E805" s="317"/>
      <c r="F805" s="317"/>
      <c r="G805" s="317"/>
      <c r="H805" s="1318"/>
      <c r="I805" s="318"/>
    </row>
    <row r="806" spans="1:9" ht="12.75">
      <c r="A806" s="319"/>
      <c r="B806" s="1252"/>
      <c r="C806" s="317"/>
      <c r="D806" s="317"/>
      <c r="E806" s="317"/>
      <c r="F806" s="317"/>
      <c r="G806" s="317"/>
      <c r="H806" s="1318"/>
      <c r="I806" s="318"/>
    </row>
    <row r="807" spans="1:9" ht="12.75">
      <c r="A807" s="319"/>
      <c r="B807" s="1252"/>
      <c r="C807" s="317"/>
      <c r="D807" s="317"/>
      <c r="E807" s="317"/>
      <c r="F807" s="317"/>
      <c r="G807" s="317"/>
      <c r="H807" s="1318"/>
      <c r="I807" s="318"/>
    </row>
    <row r="808" spans="1:9" ht="12.75">
      <c r="A808" s="319"/>
      <c r="B808" s="1252"/>
      <c r="C808" s="317"/>
      <c r="D808" s="317"/>
      <c r="E808" s="317"/>
      <c r="F808" s="317"/>
      <c r="G808" s="317"/>
      <c r="H808" s="1318"/>
      <c r="I808" s="318"/>
    </row>
    <row r="809" spans="1:9" ht="12.75">
      <c r="A809" s="319"/>
      <c r="B809" s="1252"/>
      <c r="C809" s="317"/>
      <c r="D809" s="317"/>
      <c r="E809" s="317"/>
      <c r="F809" s="317"/>
      <c r="G809" s="317"/>
      <c r="H809" s="1318"/>
      <c r="I809" s="318"/>
    </row>
    <row r="810" spans="1:9" ht="12.75">
      <c r="A810" s="319"/>
      <c r="B810" s="1252"/>
      <c r="C810" s="317"/>
      <c r="D810" s="317"/>
      <c r="E810" s="317"/>
      <c r="F810" s="317"/>
      <c r="G810" s="317"/>
      <c r="H810" s="1318"/>
      <c r="I810" s="318"/>
    </row>
    <row r="811" spans="1:9" ht="12.75">
      <c r="A811" s="319"/>
      <c r="B811" s="1252"/>
      <c r="C811" s="317"/>
      <c r="D811" s="317"/>
      <c r="E811" s="317"/>
      <c r="F811" s="317"/>
      <c r="G811" s="317"/>
      <c r="H811" s="1318"/>
      <c r="I811" s="318"/>
    </row>
    <row r="812" spans="1:9" ht="12.75">
      <c r="A812" s="319"/>
      <c r="B812" s="1252"/>
      <c r="C812" s="317"/>
      <c r="D812" s="317"/>
      <c r="E812" s="317"/>
      <c r="F812" s="317"/>
      <c r="G812" s="317"/>
      <c r="H812" s="1318"/>
      <c r="I812" s="318"/>
    </row>
    <row r="813" spans="1:9" ht="12.75">
      <c r="A813" s="319"/>
      <c r="B813" s="1252"/>
      <c r="C813" s="317"/>
      <c r="D813" s="317"/>
      <c r="E813" s="317"/>
      <c r="F813" s="317"/>
      <c r="G813" s="317"/>
      <c r="H813" s="1318"/>
      <c r="I813" s="318"/>
    </row>
    <row r="814" spans="1:9" ht="12.75">
      <c r="A814" s="319"/>
      <c r="B814" s="1252"/>
      <c r="C814" s="317"/>
      <c r="D814" s="317"/>
      <c r="E814" s="317"/>
      <c r="F814" s="317"/>
      <c r="G814" s="317"/>
      <c r="H814" s="1318"/>
      <c r="I814" s="318"/>
    </row>
    <row r="815" spans="1:9" ht="12.75">
      <c r="A815" s="319"/>
      <c r="B815" s="1252"/>
      <c r="C815" s="317"/>
      <c r="D815" s="317"/>
      <c r="E815" s="317"/>
      <c r="F815" s="317"/>
      <c r="G815" s="317"/>
      <c r="H815" s="1318"/>
      <c r="I815" s="318"/>
    </row>
    <row r="816" spans="1:9" ht="12.75">
      <c r="A816" s="319"/>
      <c r="B816" s="1252"/>
      <c r="C816" s="317"/>
      <c r="D816" s="317"/>
      <c r="E816" s="317"/>
      <c r="F816" s="317"/>
      <c r="G816" s="317"/>
      <c r="H816" s="1318"/>
      <c r="I816" s="318"/>
    </row>
    <row r="817" spans="1:9" ht="12.75">
      <c r="A817" s="319"/>
      <c r="B817" s="1252"/>
      <c r="C817" s="317"/>
      <c r="D817" s="317"/>
      <c r="E817" s="317"/>
      <c r="F817" s="317"/>
      <c r="G817" s="317"/>
      <c r="H817" s="1318"/>
      <c r="I817" s="318"/>
    </row>
    <row r="818" spans="1:9" ht="12.75">
      <c r="A818" s="319"/>
      <c r="B818" s="1252"/>
      <c r="C818" s="317"/>
      <c r="D818" s="317"/>
      <c r="E818" s="317"/>
      <c r="F818" s="317"/>
      <c r="G818" s="317"/>
      <c r="H818" s="1318"/>
      <c r="I818" s="318"/>
    </row>
    <row r="819" spans="1:9" ht="12.75">
      <c r="A819" s="319"/>
      <c r="B819" s="1252"/>
      <c r="C819" s="317"/>
      <c r="D819" s="317"/>
      <c r="E819" s="317"/>
      <c r="F819" s="317"/>
      <c r="G819" s="317"/>
      <c r="H819" s="1318"/>
      <c r="I819" s="318"/>
    </row>
    <row r="820" spans="1:9" ht="12.75">
      <c r="A820" s="319"/>
      <c r="B820" s="1252"/>
      <c r="C820" s="317"/>
      <c r="D820" s="317"/>
      <c r="E820" s="317"/>
      <c r="F820" s="317"/>
      <c r="G820" s="317"/>
      <c r="H820" s="1318"/>
      <c r="I820" s="318"/>
    </row>
    <row r="821" spans="1:9" ht="12.75">
      <c r="A821" s="319"/>
      <c r="B821" s="1252"/>
      <c r="C821" s="317"/>
      <c r="D821" s="317"/>
      <c r="E821" s="317"/>
      <c r="F821" s="317"/>
      <c r="G821" s="317"/>
      <c r="H821" s="1318"/>
      <c r="I821" s="318"/>
    </row>
    <row r="822" spans="1:9" ht="12.75">
      <c r="A822" s="319"/>
      <c r="B822" s="1252"/>
      <c r="C822" s="317"/>
      <c r="D822" s="317"/>
      <c r="E822" s="317"/>
      <c r="F822" s="317"/>
      <c r="G822" s="317"/>
      <c r="H822" s="1318"/>
      <c r="I822" s="318"/>
    </row>
    <row r="823" spans="1:9" ht="12.75">
      <c r="A823" s="319"/>
      <c r="B823" s="1252"/>
      <c r="C823" s="317"/>
      <c r="D823" s="317"/>
      <c r="E823" s="317"/>
      <c r="F823" s="317"/>
      <c r="G823" s="317"/>
      <c r="H823" s="1318"/>
      <c r="I823" s="318"/>
    </row>
    <row r="824" spans="1:9" ht="12.75">
      <c r="A824" s="319"/>
      <c r="B824" s="1252"/>
      <c r="C824" s="317"/>
      <c r="D824" s="317"/>
      <c r="E824" s="317"/>
      <c r="F824" s="317"/>
      <c r="G824" s="317"/>
      <c r="H824" s="1318"/>
      <c r="I824" s="318"/>
    </row>
    <row r="825" spans="1:9" ht="12.75">
      <c r="A825" s="319"/>
      <c r="B825" s="1252"/>
      <c r="C825" s="317"/>
      <c r="D825" s="317"/>
      <c r="E825" s="317"/>
      <c r="F825" s="317"/>
      <c r="G825" s="317"/>
      <c r="H825" s="1318"/>
      <c r="I825" s="318"/>
    </row>
    <row r="826" spans="1:9" ht="12.75">
      <c r="A826" s="319"/>
      <c r="B826" s="1252"/>
      <c r="C826" s="317"/>
      <c r="D826" s="317"/>
      <c r="E826" s="317"/>
      <c r="F826" s="317"/>
      <c r="G826" s="317"/>
      <c r="H826" s="1318"/>
      <c r="I826" s="318"/>
    </row>
    <row r="827" spans="1:9" ht="12.75">
      <c r="A827" s="319"/>
      <c r="B827" s="1252"/>
      <c r="C827" s="317"/>
      <c r="D827" s="317"/>
      <c r="E827" s="317"/>
      <c r="F827" s="317"/>
      <c r="G827" s="317"/>
      <c r="H827" s="1318"/>
      <c r="I827" s="318"/>
    </row>
    <row r="828" spans="1:9" ht="12.75">
      <c r="A828" s="319"/>
      <c r="B828" s="1252"/>
      <c r="C828" s="317"/>
      <c r="D828" s="317"/>
      <c r="E828" s="317"/>
      <c r="F828" s="317"/>
      <c r="G828" s="317"/>
      <c r="H828" s="1318"/>
      <c r="I828" s="318"/>
    </row>
    <row r="829" spans="1:9" ht="12.75">
      <c r="A829" s="319"/>
      <c r="B829" s="1252"/>
      <c r="C829" s="317"/>
      <c r="D829" s="317"/>
      <c r="E829" s="317"/>
      <c r="F829" s="317"/>
      <c r="G829" s="317"/>
      <c r="H829" s="1318"/>
      <c r="I829" s="318"/>
    </row>
    <row r="830" spans="1:9" ht="12.75">
      <c r="A830" s="319"/>
      <c r="B830" s="1252"/>
      <c r="C830" s="317"/>
      <c r="D830" s="317"/>
      <c r="E830" s="317"/>
      <c r="F830" s="317"/>
      <c r="G830" s="317"/>
      <c r="H830" s="1318"/>
      <c r="I830" s="318"/>
    </row>
    <row r="831" spans="1:9" ht="12.75">
      <c r="A831" s="319"/>
      <c r="B831" s="1252"/>
      <c r="C831" s="317"/>
      <c r="D831" s="317"/>
      <c r="E831" s="317"/>
      <c r="F831" s="317"/>
      <c r="G831" s="317"/>
      <c r="H831" s="1318"/>
      <c r="I831" s="318"/>
    </row>
    <row r="832" spans="1:9" ht="12.75">
      <c r="A832" s="319"/>
      <c r="B832" s="1252"/>
      <c r="C832" s="317"/>
      <c r="D832" s="317"/>
      <c r="E832" s="317"/>
      <c r="F832" s="317"/>
      <c r="G832" s="317"/>
      <c r="H832" s="1318"/>
      <c r="I832" s="318"/>
    </row>
    <row r="833" spans="1:9" ht="12.75">
      <c r="A833" s="319"/>
      <c r="B833" s="1252"/>
      <c r="C833" s="317"/>
      <c r="D833" s="317"/>
      <c r="E833" s="317"/>
      <c r="F833" s="317"/>
      <c r="G833" s="317"/>
      <c r="H833" s="1318"/>
      <c r="I833" s="318"/>
    </row>
    <row r="834" spans="1:9" ht="12.75">
      <c r="A834" s="319"/>
      <c r="B834" s="1252"/>
      <c r="C834" s="317"/>
      <c r="D834" s="317"/>
      <c r="E834" s="317"/>
      <c r="F834" s="317"/>
      <c r="G834" s="317"/>
      <c r="H834" s="1318"/>
      <c r="I834" s="318"/>
    </row>
    <row r="835" spans="1:9" ht="12.75">
      <c r="A835" s="319"/>
      <c r="B835" s="1252"/>
      <c r="C835" s="317"/>
      <c r="D835" s="317"/>
      <c r="E835" s="317"/>
      <c r="F835" s="317"/>
      <c r="G835" s="317"/>
      <c r="H835" s="1318"/>
      <c r="I835" s="318"/>
    </row>
    <row r="836" spans="1:9" ht="12.75">
      <c r="A836" s="319"/>
      <c r="B836" s="1252"/>
      <c r="C836" s="317"/>
      <c r="D836" s="317"/>
      <c r="E836" s="317"/>
      <c r="F836" s="317"/>
      <c r="G836" s="317"/>
      <c r="H836" s="1318"/>
      <c r="I836" s="318"/>
    </row>
    <row r="837" spans="1:9" ht="12.75">
      <c r="A837" s="319"/>
      <c r="B837" s="1252"/>
      <c r="C837" s="317"/>
      <c r="D837" s="317"/>
      <c r="E837" s="317"/>
      <c r="F837" s="317"/>
      <c r="G837" s="317"/>
      <c r="H837" s="1318"/>
      <c r="I837" s="318"/>
    </row>
    <row r="838" spans="1:9" ht="12.75">
      <c r="A838" s="319"/>
      <c r="B838" s="1252"/>
      <c r="C838" s="317"/>
      <c r="D838" s="317"/>
      <c r="E838" s="317"/>
      <c r="F838" s="317"/>
      <c r="G838" s="317"/>
      <c r="H838" s="1318"/>
      <c r="I838" s="318"/>
    </row>
    <row r="839" spans="1:9" ht="12.75">
      <c r="A839" s="319"/>
      <c r="B839" s="1252"/>
      <c r="C839" s="317"/>
      <c r="D839" s="317"/>
      <c r="E839" s="317"/>
      <c r="F839" s="317"/>
      <c r="G839" s="317"/>
      <c r="H839" s="1318"/>
      <c r="I839" s="318"/>
    </row>
    <row r="840" spans="1:9" ht="12.75">
      <c r="A840" s="319"/>
      <c r="B840" s="1252"/>
      <c r="C840" s="317"/>
      <c r="D840" s="317"/>
      <c r="E840" s="317"/>
      <c r="F840" s="317"/>
      <c r="G840" s="317"/>
      <c r="H840" s="1318"/>
      <c r="I840" s="318"/>
    </row>
    <row r="841" spans="1:9" ht="12.75">
      <c r="A841" s="319"/>
      <c r="B841" s="1252"/>
      <c r="C841" s="317"/>
      <c r="D841" s="317"/>
      <c r="E841" s="317"/>
      <c r="F841" s="317"/>
      <c r="G841" s="317"/>
      <c r="H841" s="1318"/>
      <c r="I841" s="318"/>
    </row>
    <row r="842" spans="1:9" ht="12.75">
      <c r="A842" s="319"/>
      <c r="B842" s="1252"/>
      <c r="C842" s="317"/>
      <c r="D842" s="317"/>
      <c r="E842" s="317"/>
      <c r="F842" s="317"/>
      <c r="G842" s="317"/>
      <c r="H842" s="1318"/>
      <c r="I842" s="318"/>
    </row>
    <row r="843" spans="1:9" ht="12.75">
      <c r="A843" s="319"/>
      <c r="B843" s="1252"/>
      <c r="C843" s="317"/>
      <c r="D843" s="317"/>
      <c r="E843" s="317"/>
      <c r="F843" s="317"/>
      <c r="G843" s="317"/>
      <c r="H843" s="1318"/>
      <c r="I843" s="318"/>
    </row>
    <row r="844" spans="1:9" ht="12.75">
      <c r="A844" s="319"/>
      <c r="B844" s="1252"/>
      <c r="C844" s="317"/>
      <c r="D844" s="317"/>
      <c r="E844" s="317"/>
      <c r="F844" s="317"/>
      <c r="G844" s="317"/>
      <c r="H844" s="1318"/>
      <c r="I844" s="318"/>
    </row>
    <row r="845" spans="1:9" ht="12.75">
      <c r="A845" s="319"/>
      <c r="B845" s="1252"/>
      <c r="C845" s="317"/>
      <c r="D845" s="317"/>
      <c r="E845" s="317"/>
      <c r="F845" s="317"/>
      <c r="G845" s="317"/>
      <c r="H845" s="1318"/>
      <c r="I845" s="318"/>
    </row>
    <row r="846" spans="1:9" ht="12.75">
      <c r="A846" s="319"/>
      <c r="B846" s="1252"/>
      <c r="C846" s="317"/>
      <c r="D846" s="317"/>
      <c r="E846" s="317"/>
      <c r="F846" s="317"/>
      <c r="G846" s="317"/>
      <c r="H846" s="1318"/>
      <c r="I846" s="318"/>
    </row>
    <row r="847" spans="1:9" ht="12.75">
      <c r="A847" s="319"/>
      <c r="B847" s="1252"/>
      <c r="C847" s="317"/>
      <c r="D847" s="317"/>
      <c r="E847" s="317"/>
      <c r="F847" s="317"/>
      <c r="G847" s="317"/>
      <c r="H847" s="1318"/>
      <c r="I847" s="318"/>
    </row>
    <row r="848" spans="1:9" ht="12.75">
      <c r="A848" s="319"/>
      <c r="B848" s="1252"/>
      <c r="C848" s="317"/>
      <c r="D848" s="317"/>
      <c r="E848" s="317"/>
      <c r="F848" s="317"/>
      <c r="G848" s="317"/>
      <c r="H848" s="1318"/>
      <c r="I848" s="318"/>
    </row>
    <row r="849" spans="1:9" ht="12.75">
      <c r="A849" s="319"/>
      <c r="B849" s="1252"/>
      <c r="C849" s="317"/>
      <c r="D849" s="317"/>
      <c r="E849" s="317"/>
      <c r="F849" s="317"/>
      <c r="G849" s="317"/>
      <c r="H849" s="1318"/>
      <c r="I849" s="318"/>
    </row>
    <row r="850" spans="1:9" ht="12.75">
      <c r="A850" s="319"/>
      <c r="B850" s="1252"/>
      <c r="C850" s="317"/>
      <c r="D850" s="317"/>
      <c r="E850" s="317"/>
      <c r="F850" s="317"/>
      <c r="G850" s="317"/>
      <c r="H850" s="1318"/>
      <c r="I850" s="318"/>
    </row>
    <row r="851" spans="1:9" ht="12.75">
      <c r="A851" s="319"/>
      <c r="B851" s="1252"/>
      <c r="C851" s="317"/>
      <c r="D851" s="317"/>
      <c r="E851" s="317"/>
      <c r="F851" s="317"/>
      <c r="G851" s="317"/>
      <c r="H851" s="1318"/>
      <c r="I851" s="318"/>
    </row>
    <row r="852" spans="1:9" ht="12.75">
      <c r="A852" s="319"/>
      <c r="B852" s="1252"/>
      <c r="C852" s="317"/>
      <c r="D852" s="317"/>
      <c r="E852" s="317"/>
      <c r="F852" s="317"/>
      <c r="G852" s="317"/>
      <c r="H852" s="1318"/>
      <c r="I852" s="318"/>
    </row>
    <row r="853" spans="1:9" ht="12.75">
      <c r="A853" s="319"/>
      <c r="B853" s="1252"/>
      <c r="C853" s="317"/>
      <c r="D853" s="317"/>
      <c r="E853" s="317"/>
      <c r="F853" s="317"/>
      <c r="G853" s="317"/>
      <c r="H853" s="1318"/>
      <c r="I853" s="318"/>
    </row>
    <row r="854" spans="1:9" ht="12.75">
      <c r="A854" s="319"/>
      <c r="B854" s="1252"/>
      <c r="C854" s="317"/>
      <c r="D854" s="317"/>
      <c r="E854" s="317"/>
      <c r="F854" s="317"/>
      <c r="G854" s="317"/>
      <c r="H854" s="1318"/>
      <c r="I854" s="318"/>
    </row>
    <row r="855" spans="1:9" ht="12.75">
      <c r="A855" s="319"/>
      <c r="B855" s="1252"/>
      <c r="C855" s="317"/>
      <c r="D855" s="317"/>
      <c r="E855" s="317"/>
      <c r="F855" s="317"/>
      <c r="G855" s="317"/>
      <c r="H855" s="1318"/>
      <c r="I855" s="318"/>
    </row>
    <row r="856" spans="1:9" ht="12.75">
      <c r="A856" s="319"/>
      <c r="B856" s="1252"/>
      <c r="C856" s="317"/>
      <c r="D856" s="317"/>
      <c r="E856" s="317"/>
      <c r="F856" s="317"/>
      <c r="G856" s="317"/>
      <c r="H856" s="1318"/>
      <c r="I856" s="318"/>
    </row>
    <row r="857" spans="1:9" ht="12.75">
      <c r="A857" s="319"/>
      <c r="B857" s="1252"/>
      <c r="C857" s="317"/>
      <c r="D857" s="317"/>
      <c r="E857" s="317"/>
      <c r="F857" s="317"/>
      <c r="G857" s="317"/>
      <c r="H857" s="1318"/>
      <c r="I857" s="318"/>
    </row>
    <row r="858" spans="1:9" ht="12.75">
      <c r="A858" s="319"/>
      <c r="B858" s="1252"/>
      <c r="C858" s="317"/>
      <c r="D858" s="317"/>
      <c r="E858" s="317"/>
      <c r="F858" s="317"/>
      <c r="G858" s="317"/>
      <c r="H858" s="1318"/>
      <c r="I858" s="318"/>
    </row>
    <row r="859" spans="1:9" ht="12.75">
      <c r="A859" s="319"/>
      <c r="B859" s="1252"/>
      <c r="C859" s="317"/>
      <c r="D859" s="317"/>
      <c r="E859" s="317"/>
      <c r="F859" s="317"/>
      <c r="G859" s="317"/>
      <c r="H859" s="1318"/>
      <c r="I859" s="318"/>
    </row>
    <row r="860" spans="1:9" ht="12.75">
      <c r="A860" s="319"/>
      <c r="B860" s="1252"/>
      <c r="C860" s="317"/>
      <c r="D860" s="317"/>
      <c r="E860" s="317"/>
      <c r="F860" s="317"/>
      <c r="G860" s="317"/>
      <c r="H860" s="1318"/>
      <c r="I860" s="318"/>
    </row>
    <row r="861" spans="1:9" ht="12.75">
      <c r="A861" s="319"/>
      <c r="B861" s="1252"/>
      <c r="C861" s="317"/>
      <c r="D861" s="317"/>
      <c r="E861" s="317"/>
      <c r="F861" s="317"/>
      <c r="G861" s="317"/>
      <c r="H861" s="1318"/>
      <c r="I861" s="318"/>
    </row>
    <row r="862" spans="1:9" ht="12.75">
      <c r="A862" s="319"/>
      <c r="B862" s="1252"/>
      <c r="C862" s="317"/>
      <c r="D862" s="317"/>
      <c r="E862" s="317"/>
      <c r="F862" s="317"/>
      <c r="G862" s="317"/>
      <c r="H862" s="1318"/>
      <c r="I862" s="318"/>
    </row>
    <row r="863" spans="1:9" ht="12.75">
      <c r="A863" s="319"/>
      <c r="B863" s="1252"/>
      <c r="C863" s="317"/>
      <c r="D863" s="317"/>
      <c r="E863" s="317"/>
      <c r="F863" s="317"/>
      <c r="G863" s="317"/>
      <c r="H863" s="1318"/>
      <c r="I863" s="318"/>
    </row>
    <row r="864" spans="1:9" ht="12.75">
      <c r="A864" s="319"/>
      <c r="B864" s="1252"/>
      <c r="C864" s="317"/>
      <c r="D864" s="317"/>
      <c r="E864" s="317"/>
      <c r="F864" s="317"/>
      <c r="G864" s="317"/>
      <c r="H864" s="1318"/>
      <c r="I864" s="318"/>
    </row>
    <row r="865" spans="1:9" ht="12.75">
      <c r="A865" s="319"/>
      <c r="B865" s="1252"/>
      <c r="C865" s="317"/>
      <c r="D865" s="317"/>
      <c r="E865" s="317"/>
      <c r="F865" s="317"/>
      <c r="G865" s="317"/>
      <c r="H865" s="1318"/>
      <c r="I865" s="318"/>
    </row>
    <row r="866" spans="1:9" ht="12.75">
      <c r="A866" s="319"/>
      <c r="B866" s="1252"/>
      <c r="C866" s="317"/>
      <c r="D866" s="317"/>
      <c r="E866" s="317"/>
      <c r="F866" s="317"/>
      <c r="G866" s="317"/>
      <c r="H866" s="1318"/>
      <c r="I866" s="318"/>
    </row>
    <row r="867" spans="1:9" ht="12.75">
      <c r="A867" s="319"/>
      <c r="B867" s="1252"/>
      <c r="C867" s="317"/>
      <c r="D867" s="317"/>
      <c r="E867" s="317"/>
      <c r="F867" s="317"/>
      <c r="G867" s="317"/>
      <c r="H867" s="1318"/>
      <c r="I867" s="318"/>
    </row>
    <row r="868" spans="1:9" ht="12.75">
      <c r="A868" s="319"/>
      <c r="B868" s="1252"/>
      <c r="C868" s="317"/>
      <c r="D868" s="317"/>
      <c r="E868" s="317"/>
      <c r="F868" s="317"/>
      <c r="G868" s="317"/>
      <c r="H868" s="1318"/>
      <c r="I868" s="318"/>
    </row>
    <row r="869" spans="1:9" ht="12.75">
      <c r="A869" s="319"/>
      <c r="B869" s="1252"/>
      <c r="C869" s="317"/>
      <c r="D869" s="317"/>
      <c r="E869" s="317"/>
      <c r="F869" s="317"/>
      <c r="G869" s="317"/>
      <c r="H869" s="1318"/>
      <c r="I869" s="318"/>
    </row>
    <row r="870" spans="1:9" ht="12.75">
      <c r="A870" s="319"/>
      <c r="B870" s="1252"/>
      <c r="C870" s="317"/>
      <c r="D870" s="317"/>
      <c r="E870" s="317"/>
      <c r="F870" s="317"/>
      <c r="G870" s="317"/>
      <c r="H870" s="1318"/>
      <c r="I870" s="318"/>
    </row>
    <row r="871" spans="1:9" ht="12.75">
      <c r="A871" s="319"/>
      <c r="B871" s="1252"/>
      <c r="C871" s="317"/>
      <c r="D871" s="317"/>
      <c r="E871" s="317"/>
      <c r="F871" s="317"/>
      <c r="G871" s="317"/>
      <c r="H871" s="1318"/>
      <c r="I871" s="318"/>
    </row>
    <row r="872" spans="1:9" ht="12.75">
      <c r="A872" s="319"/>
      <c r="B872" s="1252"/>
      <c r="C872" s="317"/>
      <c r="D872" s="317"/>
      <c r="E872" s="317"/>
      <c r="F872" s="317"/>
      <c r="G872" s="317"/>
      <c r="H872" s="1318"/>
      <c r="I872" s="318"/>
    </row>
    <row r="873" spans="1:9" ht="12.75">
      <c r="A873" s="319"/>
      <c r="B873" s="1252"/>
      <c r="C873" s="317"/>
      <c r="D873" s="317"/>
      <c r="E873" s="317"/>
      <c r="F873" s="317"/>
      <c r="G873" s="317"/>
      <c r="H873" s="1318"/>
      <c r="I873" s="318"/>
    </row>
    <row r="874" spans="1:9" ht="12.75">
      <c r="A874" s="319"/>
      <c r="B874" s="1252"/>
      <c r="C874" s="317"/>
      <c r="D874" s="317"/>
      <c r="E874" s="317"/>
      <c r="F874" s="317"/>
      <c r="G874" s="317"/>
      <c r="H874" s="1318"/>
      <c r="I874" s="318"/>
    </row>
    <row r="875" spans="1:9" ht="12.75">
      <c r="A875" s="319"/>
      <c r="B875" s="1252"/>
      <c r="C875" s="317"/>
      <c r="D875" s="317"/>
      <c r="E875" s="317"/>
      <c r="F875" s="317"/>
      <c r="G875" s="317"/>
      <c r="H875" s="1318"/>
      <c r="I875" s="318"/>
    </row>
    <row r="876" spans="1:9" ht="12.75">
      <c r="A876" s="319"/>
      <c r="B876" s="1252"/>
      <c r="C876" s="317"/>
      <c r="D876" s="317"/>
      <c r="E876" s="317"/>
      <c r="F876" s="317"/>
      <c r="G876" s="317"/>
      <c r="H876" s="1318"/>
      <c r="I876" s="318"/>
    </row>
    <row r="877" spans="1:9" ht="12.75">
      <c r="A877" s="319"/>
      <c r="B877" s="1252"/>
      <c r="C877" s="317"/>
      <c r="D877" s="317"/>
      <c r="E877" s="317"/>
      <c r="F877" s="317"/>
      <c r="G877" s="317"/>
      <c r="H877" s="1318"/>
      <c r="I877" s="318"/>
    </row>
    <row r="878" spans="1:9" ht="12.75">
      <c r="A878" s="319"/>
      <c r="B878" s="1252"/>
      <c r="C878" s="317"/>
      <c r="D878" s="317"/>
      <c r="E878" s="317"/>
      <c r="F878" s="317"/>
      <c r="G878" s="317"/>
      <c r="H878" s="1318"/>
      <c r="I878" s="318"/>
    </row>
    <row r="879" spans="1:9" ht="12.75">
      <c r="A879" s="319"/>
      <c r="B879" s="1252"/>
      <c r="C879" s="317"/>
      <c r="D879" s="317"/>
      <c r="E879" s="317"/>
      <c r="F879" s="317"/>
      <c r="G879" s="317"/>
      <c r="H879" s="1318"/>
      <c r="I879" s="318"/>
    </row>
    <row r="880" spans="1:9" ht="12.75">
      <c r="A880" s="319"/>
      <c r="B880" s="1252"/>
      <c r="C880" s="317"/>
      <c r="D880" s="317"/>
      <c r="E880" s="317"/>
      <c r="F880" s="317"/>
      <c r="G880" s="317"/>
      <c r="H880" s="1318"/>
      <c r="I880" s="318"/>
    </row>
    <row r="881" spans="1:9" ht="12.75">
      <c r="A881" s="319"/>
      <c r="B881" s="1252"/>
      <c r="C881" s="317"/>
      <c r="D881" s="317"/>
      <c r="E881" s="317"/>
      <c r="F881" s="317"/>
      <c r="G881" s="317"/>
      <c r="H881" s="1318"/>
      <c r="I881" s="318"/>
    </row>
    <row r="882" spans="1:9" ht="12.75">
      <c r="A882" s="319"/>
      <c r="B882" s="1252"/>
      <c r="C882" s="317"/>
      <c r="D882" s="317"/>
      <c r="E882" s="317"/>
      <c r="F882" s="317"/>
      <c r="G882" s="317"/>
      <c r="H882" s="1318"/>
      <c r="I882" s="318"/>
    </row>
    <row r="883" spans="1:9" ht="12.75">
      <c r="A883" s="319"/>
      <c r="B883" s="1252"/>
      <c r="C883" s="317"/>
      <c r="D883" s="317"/>
      <c r="E883" s="317"/>
      <c r="F883" s="317"/>
      <c r="G883" s="317"/>
      <c r="H883" s="1318"/>
      <c r="I883" s="318"/>
    </row>
    <row r="884" spans="1:9" ht="12.75">
      <c r="A884" s="319"/>
      <c r="B884" s="1252"/>
      <c r="C884" s="317"/>
      <c r="D884" s="317"/>
      <c r="E884" s="317"/>
      <c r="F884" s="317"/>
      <c r="G884" s="317"/>
      <c r="H884" s="1318"/>
      <c r="I884" s="318"/>
    </row>
    <row r="885" spans="1:9" ht="12.75">
      <c r="A885" s="319"/>
      <c r="B885" s="1252"/>
      <c r="C885" s="317"/>
      <c r="D885" s="317"/>
      <c r="E885" s="317"/>
      <c r="F885" s="317"/>
      <c r="G885" s="317"/>
      <c r="H885" s="1318"/>
      <c r="I885" s="318"/>
    </row>
    <row r="886" spans="1:9" ht="12.75">
      <c r="A886" s="319"/>
      <c r="B886" s="1252"/>
      <c r="C886" s="317"/>
      <c r="D886" s="317"/>
      <c r="E886" s="317"/>
      <c r="F886" s="317"/>
      <c r="G886" s="317"/>
      <c r="H886" s="1318"/>
      <c r="I886" s="318"/>
    </row>
    <row r="887" spans="1:9" ht="12.75">
      <c r="A887" s="319"/>
      <c r="B887" s="1252"/>
      <c r="C887" s="317"/>
      <c r="D887" s="317"/>
      <c r="E887" s="317"/>
      <c r="F887" s="317"/>
      <c r="G887" s="317"/>
      <c r="H887" s="1318"/>
      <c r="I887" s="318"/>
    </row>
    <row r="888" spans="1:9" ht="12.75">
      <c r="A888" s="319"/>
      <c r="B888" s="1252"/>
      <c r="C888" s="317"/>
      <c r="D888" s="317"/>
      <c r="E888" s="317"/>
      <c r="F888" s="317"/>
      <c r="G888" s="317"/>
      <c r="H888" s="1318"/>
      <c r="I888" s="318"/>
    </row>
    <row r="889" spans="1:9" ht="12.75">
      <c r="A889" s="319"/>
      <c r="B889" s="1252"/>
      <c r="C889" s="317"/>
      <c r="D889" s="317"/>
      <c r="E889" s="317"/>
      <c r="F889" s="317"/>
      <c r="G889" s="317"/>
      <c r="H889" s="1318"/>
      <c r="I889" s="318"/>
    </row>
    <row r="890" spans="1:9" ht="12.75">
      <c r="A890" s="319"/>
      <c r="B890" s="1252"/>
      <c r="C890" s="317"/>
      <c r="D890" s="317"/>
      <c r="E890" s="317"/>
      <c r="F890" s="317"/>
      <c r="G890" s="317"/>
      <c r="H890" s="1318"/>
      <c r="I890" s="318"/>
    </row>
    <row r="891" spans="1:9" ht="12.75">
      <c r="A891" s="319"/>
      <c r="B891" s="1252"/>
      <c r="C891" s="317"/>
      <c r="D891" s="317"/>
      <c r="E891" s="317"/>
      <c r="F891" s="317"/>
      <c r="G891" s="317"/>
      <c r="H891" s="1318"/>
      <c r="I891" s="318"/>
    </row>
    <row r="892" spans="1:9" ht="12.75">
      <c r="A892" s="319"/>
      <c r="B892" s="1252"/>
      <c r="C892" s="317"/>
      <c r="D892" s="317"/>
      <c r="E892" s="317"/>
      <c r="F892" s="317"/>
      <c r="G892" s="317"/>
      <c r="H892" s="1318"/>
      <c r="I892" s="318"/>
    </row>
    <row r="893" spans="1:9" ht="12.75">
      <c r="A893" s="319"/>
      <c r="B893" s="1252"/>
      <c r="C893" s="317"/>
      <c r="D893" s="317"/>
      <c r="E893" s="317"/>
      <c r="F893" s="317"/>
      <c r="G893" s="317"/>
      <c r="H893" s="1318"/>
      <c r="I893" s="318"/>
    </row>
    <row r="894" spans="1:9" ht="12.75">
      <c r="A894" s="319"/>
      <c r="B894" s="1252"/>
      <c r="C894" s="317"/>
      <c r="D894" s="317"/>
      <c r="E894" s="317"/>
      <c r="F894" s="317"/>
      <c r="G894" s="317"/>
      <c r="H894" s="1318"/>
      <c r="I894" s="318"/>
    </row>
    <row r="895" spans="1:9" ht="12.75">
      <c r="A895" s="319"/>
      <c r="B895" s="1252"/>
      <c r="C895" s="317"/>
      <c r="D895" s="317"/>
      <c r="E895" s="317"/>
      <c r="F895" s="317"/>
      <c r="G895" s="317"/>
      <c r="H895" s="1318"/>
      <c r="I895" s="318"/>
    </row>
    <row r="896" spans="1:9" ht="12.75">
      <c r="A896" s="319"/>
      <c r="B896" s="1252"/>
      <c r="C896" s="317"/>
      <c r="D896" s="317"/>
      <c r="E896" s="317"/>
      <c r="F896" s="317"/>
      <c r="G896" s="317"/>
      <c r="H896" s="1318"/>
      <c r="I896" s="318"/>
    </row>
    <row r="897" spans="1:9" ht="12.75">
      <c r="A897" s="319"/>
      <c r="B897" s="1252"/>
      <c r="C897" s="317"/>
      <c r="D897" s="317"/>
      <c r="E897" s="317"/>
      <c r="F897" s="317"/>
      <c r="G897" s="317"/>
      <c r="H897" s="1318"/>
      <c r="I897" s="318"/>
    </row>
    <row r="898" spans="1:9" ht="12.75">
      <c r="A898" s="319"/>
      <c r="B898" s="1252"/>
      <c r="C898" s="317"/>
      <c r="D898" s="317"/>
      <c r="E898" s="317"/>
      <c r="F898" s="317"/>
      <c r="G898" s="317"/>
      <c r="H898" s="1318"/>
      <c r="I898" s="318"/>
    </row>
    <row r="899" spans="1:9" ht="12.75">
      <c r="A899" s="319"/>
      <c r="B899" s="1252"/>
      <c r="C899" s="317"/>
      <c r="D899" s="317"/>
      <c r="E899" s="317"/>
      <c r="F899" s="317"/>
      <c r="G899" s="317"/>
      <c r="H899" s="1318"/>
      <c r="I899" s="318"/>
    </row>
    <row r="900" spans="1:9" ht="12.75">
      <c r="A900" s="319"/>
      <c r="B900" s="1252"/>
      <c r="C900" s="317"/>
      <c r="D900" s="317"/>
      <c r="E900" s="317"/>
      <c r="F900" s="317"/>
      <c r="G900" s="317"/>
      <c r="H900" s="1318"/>
      <c r="I900" s="318"/>
    </row>
    <row r="901" spans="1:9" ht="12.75">
      <c r="A901" s="319"/>
      <c r="B901" s="1252"/>
      <c r="C901" s="317"/>
      <c r="D901" s="317"/>
      <c r="E901" s="317"/>
      <c r="F901" s="317"/>
      <c r="G901" s="317"/>
      <c r="H901" s="1318"/>
      <c r="I901" s="318"/>
    </row>
    <row r="902" spans="1:9" ht="12.75">
      <c r="A902" s="319"/>
      <c r="B902" s="1252"/>
      <c r="C902" s="317"/>
      <c r="D902" s="317"/>
      <c r="E902" s="317"/>
      <c r="F902" s="317"/>
      <c r="G902" s="317"/>
      <c r="H902" s="1318"/>
      <c r="I902" s="318"/>
    </row>
    <row r="903" spans="1:9" ht="12.75">
      <c r="A903" s="319"/>
      <c r="B903" s="1252"/>
      <c r="C903" s="317"/>
      <c r="D903" s="317"/>
      <c r="E903" s="317"/>
      <c r="F903" s="317"/>
      <c r="G903" s="317"/>
      <c r="H903" s="1318"/>
      <c r="I903" s="318"/>
    </row>
    <row r="904" spans="1:9" ht="12.75">
      <c r="A904" s="319"/>
      <c r="B904" s="1252"/>
      <c r="C904" s="317"/>
      <c r="D904" s="317"/>
      <c r="E904" s="317"/>
      <c r="F904" s="317"/>
      <c r="G904" s="317"/>
      <c r="H904" s="1318"/>
      <c r="I904" s="318"/>
    </row>
    <row r="905" spans="1:9" ht="12.75">
      <c r="A905" s="319"/>
      <c r="B905" s="1252"/>
      <c r="C905" s="317"/>
      <c r="D905" s="317"/>
      <c r="E905" s="317"/>
      <c r="F905" s="317"/>
      <c r="G905" s="317"/>
      <c r="H905" s="1318"/>
      <c r="I905" s="318"/>
    </row>
    <row r="906" spans="1:9" ht="12.75">
      <c r="A906" s="319"/>
      <c r="B906" s="1252"/>
      <c r="C906" s="317"/>
      <c r="D906" s="317"/>
      <c r="E906" s="317"/>
      <c r="F906" s="317"/>
      <c r="G906" s="317"/>
      <c r="H906" s="1318"/>
      <c r="I906" s="318"/>
    </row>
    <row r="907" spans="1:9" ht="12.75">
      <c r="A907" s="319"/>
      <c r="B907" s="1252"/>
      <c r="C907" s="317"/>
      <c r="D907" s="317"/>
      <c r="E907" s="317"/>
      <c r="F907" s="317"/>
      <c r="G907" s="317"/>
      <c r="H907" s="1318"/>
      <c r="I907" s="318"/>
    </row>
    <row r="908" spans="1:9" ht="12.75">
      <c r="A908" s="319"/>
      <c r="B908" s="1252"/>
      <c r="C908" s="317"/>
      <c r="D908" s="317"/>
      <c r="E908" s="317"/>
      <c r="F908" s="317"/>
      <c r="G908" s="317"/>
      <c r="H908" s="1318"/>
      <c r="I908" s="318"/>
    </row>
    <row r="909" spans="1:9" ht="12.75">
      <c r="A909" s="319"/>
      <c r="B909" s="1252"/>
      <c r="C909" s="317"/>
      <c r="D909" s="317"/>
      <c r="E909" s="317"/>
      <c r="F909" s="317"/>
      <c r="G909" s="317"/>
      <c r="H909" s="1318"/>
      <c r="I909" s="318"/>
    </row>
    <row r="910" spans="1:9" ht="12.75">
      <c r="A910" s="319"/>
      <c r="B910" s="1252"/>
      <c r="C910" s="317"/>
      <c r="D910" s="317"/>
      <c r="E910" s="317"/>
      <c r="F910" s="317"/>
      <c r="G910" s="317"/>
      <c r="H910" s="1318"/>
      <c r="I910" s="318"/>
    </row>
    <row r="911" spans="1:9" ht="12.75">
      <c r="A911" s="319"/>
      <c r="B911" s="1252"/>
      <c r="C911" s="317"/>
      <c r="D911" s="317"/>
      <c r="E911" s="317"/>
      <c r="F911" s="317"/>
      <c r="G911" s="317"/>
      <c r="H911" s="1318"/>
      <c r="I911" s="318"/>
    </row>
    <row r="912" spans="1:9" ht="12.75">
      <c r="A912" s="319"/>
      <c r="B912" s="1252"/>
      <c r="C912" s="317"/>
      <c r="D912" s="317"/>
      <c r="E912" s="317"/>
      <c r="F912" s="317"/>
      <c r="G912" s="317"/>
      <c r="H912" s="1318"/>
      <c r="I912" s="318"/>
    </row>
    <row r="913" spans="1:9" ht="12.75">
      <c r="A913" s="319"/>
      <c r="B913" s="1252"/>
      <c r="C913" s="317"/>
      <c r="D913" s="317"/>
      <c r="E913" s="317"/>
      <c r="F913" s="317"/>
      <c r="G913" s="317"/>
      <c r="H913" s="1318"/>
      <c r="I913" s="318"/>
    </row>
    <row r="914" spans="1:9" ht="12.75">
      <c r="A914" s="319"/>
      <c r="B914" s="1252"/>
      <c r="C914" s="317"/>
      <c r="D914" s="317"/>
      <c r="E914" s="317"/>
      <c r="F914" s="317"/>
      <c r="G914" s="317"/>
      <c r="H914" s="1318"/>
      <c r="I914" s="318"/>
    </row>
    <row r="915" spans="1:9" ht="12.75">
      <c r="A915" s="319"/>
      <c r="B915" s="1252"/>
      <c r="C915" s="317"/>
      <c r="D915" s="317"/>
      <c r="E915" s="317"/>
      <c r="F915" s="317"/>
      <c r="G915" s="317"/>
      <c r="H915" s="1318"/>
      <c r="I915" s="318"/>
    </row>
    <row r="916" spans="1:9" ht="12.75">
      <c r="A916" s="319"/>
      <c r="B916" s="1252"/>
      <c r="C916" s="317"/>
      <c r="D916" s="317"/>
      <c r="E916" s="317"/>
      <c r="F916" s="317"/>
      <c r="G916" s="317"/>
      <c r="H916" s="1318"/>
      <c r="I916" s="318"/>
    </row>
    <row r="917" spans="1:9" ht="12.75">
      <c r="A917" s="319"/>
      <c r="B917" s="1252"/>
      <c r="C917" s="317"/>
      <c r="D917" s="317"/>
      <c r="E917" s="317"/>
      <c r="F917" s="317"/>
      <c r="G917" s="317"/>
      <c r="H917" s="1318"/>
      <c r="I917" s="318"/>
    </row>
    <row r="918" spans="1:9" ht="12.75">
      <c r="A918" s="319"/>
      <c r="B918" s="1252"/>
      <c r="C918" s="317"/>
      <c r="D918" s="317"/>
      <c r="E918" s="317"/>
      <c r="F918" s="317"/>
      <c r="G918" s="317"/>
      <c r="H918" s="1318"/>
      <c r="I918" s="318"/>
    </row>
    <row r="919" spans="1:9" ht="12.75">
      <c r="A919" s="319"/>
      <c r="B919" s="1252"/>
      <c r="C919" s="317"/>
      <c r="D919" s="317"/>
      <c r="E919" s="317"/>
      <c r="F919" s="317"/>
      <c r="G919" s="317"/>
      <c r="H919" s="1318"/>
      <c r="I919" s="318"/>
    </row>
    <row r="920" spans="1:9" ht="12.75">
      <c r="A920" s="319"/>
      <c r="B920" s="1252"/>
      <c r="C920" s="317"/>
      <c r="D920" s="317"/>
      <c r="E920" s="317"/>
      <c r="F920" s="317"/>
      <c r="G920" s="317"/>
      <c r="H920" s="1318"/>
      <c r="I920" s="318"/>
    </row>
    <row r="921" spans="1:9" ht="12.75">
      <c r="A921" s="319"/>
      <c r="B921" s="1252"/>
      <c r="C921" s="317"/>
      <c r="D921" s="317"/>
      <c r="E921" s="317"/>
      <c r="F921" s="317"/>
      <c r="G921" s="317"/>
      <c r="H921" s="1318"/>
      <c r="I921" s="318"/>
    </row>
    <row r="922" spans="1:9" ht="12.75">
      <c r="A922" s="319"/>
      <c r="B922" s="1252"/>
      <c r="C922" s="317"/>
      <c r="D922" s="317"/>
      <c r="E922" s="317"/>
      <c r="F922" s="317"/>
      <c r="G922" s="317"/>
      <c r="H922" s="1318"/>
      <c r="I922" s="318"/>
    </row>
    <row r="923" spans="1:9" ht="12.75">
      <c r="A923" s="319"/>
      <c r="B923" s="1252"/>
      <c r="C923" s="317"/>
      <c r="D923" s="317"/>
      <c r="E923" s="317"/>
      <c r="F923" s="317"/>
      <c r="G923" s="317"/>
      <c r="H923" s="1318"/>
      <c r="I923" s="318"/>
    </row>
    <row r="924" spans="1:9" ht="12.75">
      <c r="A924" s="319"/>
      <c r="B924" s="1252"/>
      <c r="C924" s="317"/>
      <c r="D924" s="317"/>
      <c r="E924" s="317"/>
      <c r="F924" s="317"/>
      <c r="G924" s="317"/>
      <c r="H924" s="1318"/>
      <c r="I924" s="318"/>
    </row>
    <row r="925" spans="1:9" ht="12.75">
      <c r="A925" s="319"/>
      <c r="B925" s="1252"/>
      <c r="C925" s="317"/>
      <c r="D925" s="317"/>
      <c r="E925" s="317"/>
      <c r="F925" s="317"/>
      <c r="G925" s="317"/>
      <c r="H925" s="1318"/>
      <c r="I925" s="318"/>
    </row>
    <row r="926" spans="1:9" ht="12.75">
      <c r="A926" s="319"/>
      <c r="B926" s="1252"/>
      <c r="C926" s="317"/>
      <c r="D926" s="317"/>
      <c r="E926" s="317"/>
      <c r="F926" s="317"/>
      <c r="G926" s="317"/>
      <c r="H926" s="1318"/>
      <c r="I926" s="318"/>
    </row>
    <row r="927" spans="1:9" ht="12.75">
      <c r="A927" s="319"/>
      <c r="B927" s="1252"/>
      <c r="C927" s="317"/>
      <c r="D927" s="317"/>
      <c r="E927" s="317"/>
      <c r="F927" s="317"/>
      <c r="G927" s="317"/>
      <c r="H927" s="1318"/>
      <c r="I927" s="318"/>
    </row>
    <row r="928" spans="1:9" ht="12.75">
      <c r="A928" s="319"/>
      <c r="B928" s="1252"/>
      <c r="C928" s="317"/>
      <c r="D928" s="317"/>
      <c r="E928" s="317"/>
      <c r="F928" s="317"/>
      <c r="G928" s="317"/>
      <c r="H928" s="1318"/>
      <c r="I928" s="318"/>
    </row>
    <row r="929" spans="1:9" ht="12.75">
      <c r="A929" s="319"/>
      <c r="B929" s="1252"/>
      <c r="C929" s="317"/>
      <c r="D929" s="317"/>
      <c r="E929" s="317"/>
      <c r="F929" s="317"/>
      <c r="G929" s="317"/>
      <c r="H929" s="1318"/>
      <c r="I929" s="318"/>
    </row>
    <row r="930" spans="1:9" ht="12.75">
      <c r="A930" s="319"/>
      <c r="B930" s="1252"/>
      <c r="C930" s="317"/>
      <c r="D930" s="317"/>
      <c r="E930" s="317"/>
      <c r="F930" s="317"/>
      <c r="G930" s="317"/>
      <c r="H930" s="1318"/>
      <c r="I930" s="318"/>
    </row>
    <row r="931" spans="1:9" ht="12.75">
      <c r="A931" s="319"/>
      <c r="B931" s="1252"/>
      <c r="C931" s="317"/>
      <c r="D931" s="317"/>
      <c r="E931" s="317"/>
      <c r="F931" s="317"/>
      <c r="G931" s="317"/>
      <c r="H931" s="1318"/>
      <c r="I931" s="318"/>
    </row>
    <row r="932" spans="1:9" ht="12.75">
      <c r="A932" s="319"/>
      <c r="B932" s="1252"/>
      <c r="C932" s="317"/>
      <c r="D932" s="317"/>
      <c r="E932" s="317"/>
      <c r="F932" s="317"/>
      <c r="G932" s="317"/>
      <c r="H932" s="1318"/>
      <c r="I932" s="318"/>
    </row>
    <row r="933" spans="1:9" ht="12.75">
      <c r="A933" s="319"/>
      <c r="B933" s="1252"/>
      <c r="C933" s="317"/>
      <c r="D933" s="317"/>
      <c r="E933" s="317"/>
      <c r="F933" s="317"/>
      <c r="G933" s="317"/>
      <c r="H933" s="1318"/>
      <c r="I933" s="318"/>
    </row>
    <row r="934" spans="1:9" ht="12.75">
      <c r="A934" s="319"/>
      <c r="B934" s="1252"/>
      <c r="C934" s="317"/>
      <c r="D934" s="317"/>
      <c r="E934" s="317"/>
      <c r="F934" s="317"/>
      <c r="G934" s="317"/>
      <c r="H934" s="1318"/>
      <c r="I934" s="318"/>
    </row>
    <row r="935" spans="1:9" ht="12.75">
      <c r="A935" s="319"/>
      <c r="B935" s="1252"/>
      <c r="C935" s="317"/>
      <c r="D935" s="317"/>
      <c r="E935" s="317"/>
      <c r="F935" s="317"/>
      <c r="G935" s="317"/>
      <c r="H935" s="1318"/>
      <c r="I935" s="318"/>
    </row>
    <row r="936" spans="1:9" ht="12.75">
      <c r="A936" s="319"/>
      <c r="B936" s="1252"/>
      <c r="C936" s="317"/>
      <c r="D936" s="317"/>
      <c r="E936" s="317"/>
      <c r="F936" s="317"/>
      <c r="G936" s="317"/>
      <c r="H936" s="1318"/>
      <c r="I936" s="318"/>
    </row>
    <row r="937" spans="1:9" ht="12.75">
      <c r="A937" s="319"/>
      <c r="B937" s="1252"/>
      <c r="C937" s="317"/>
      <c r="D937" s="317"/>
      <c r="E937" s="317"/>
      <c r="F937" s="317"/>
      <c r="G937" s="317"/>
      <c r="H937" s="1318"/>
      <c r="I937" s="318"/>
    </row>
    <row r="938" spans="1:9" ht="12.75">
      <c r="A938" s="319"/>
      <c r="B938" s="1252"/>
      <c r="C938" s="317"/>
      <c r="D938" s="317"/>
      <c r="E938" s="317"/>
      <c r="F938" s="317"/>
      <c r="G938" s="317"/>
      <c r="H938" s="1318"/>
      <c r="I938" s="318"/>
    </row>
    <row r="939" spans="1:9" ht="12.75">
      <c r="A939" s="319"/>
      <c r="B939" s="1252"/>
      <c r="C939" s="317"/>
      <c r="D939" s="317"/>
      <c r="E939" s="317"/>
      <c r="F939" s="317"/>
      <c r="G939" s="317"/>
      <c r="H939" s="1318"/>
      <c r="I939" s="318"/>
    </row>
    <row r="940" spans="1:9" ht="12.75">
      <c r="A940" s="319"/>
      <c r="B940" s="1252"/>
      <c r="C940" s="317"/>
      <c r="D940" s="317"/>
      <c r="E940" s="317"/>
      <c r="F940" s="317"/>
      <c r="G940" s="317"/>
      <c r="H940" s="1318"/>
      <c r="I940" s="318"/>
    </row>
    <row r="941" spans="1:9" ht="12.75">
      <c r="A941" s="319"/>
      <c r="B941" s="1252"/>
      <c r="C941" s="317"/>
      <c r="D941" s="317"/>
      <c r="E941" s="317"/>
      <c r="F941" s="317"/>
      <c r="G941" s="317"/>
      <c r="H941" s="1318"/>
      <c r="I941" s="318"/>
    </row>
    <row r="942" spans="1:9" ht="12.75">
      <c r="A942" s="319"/>
      <c r="B942" s="1252"/>
      <c r="C942" s="317"/>
      <c r="D942" s="317"/>
      <c r="E942" s="317"/>
      <c r="F942" s="317"/>
      <c r="G942" s="317"/>
      <c r="H942" s="1318"/>
      <c r="I942" s="318"/>
    </row>
    <row r="943" spans="1:9" ht="12.75">
      <c r="A943" s="319"/>
      <c r="B943" s="1252"/>
      <c r="C943" s="317"/>
      <c r="D943" s="317"/>
      <c r="E943" s="317"/>
      <c r="F943" s="317"/>
      <c r="G943" s="317"/>
      <c r="H943" s="1318"/>
      <c r="I943" s="318"/>
    </row>
    <row r="944" spans="1:9" ht="12.75">
      <c r="A944" s="319"/>
      <c r="B944" s="1252"/>
      <c r="C944" s="317"/>
      <c r="D944" s="317"/>
      <c r="E944" s="317"/>
      <c r="F944" s="317"/>
      <c r="G944" s="317"/>
      <c r="H944" s="1318"/>
      <c r="I944" s="318"/>
    </row>
    <row r="945" spans="1:9" ht="12.75">
      <c r="A945" s="319"/>
      <c r="B945" s="1252"/>
      <c r="C945" s="317"/>
      <c r="D945" s="317"/>
      <c r="E945" s="317"/>
      <c r="F945" s="317"/>
      <c r="G945" s="317"/>
      <c r="H945" s="1318"/>
      <c r="I945" s="318"/>
    </row>
    <row r="946" spans="1:9" ht="12.75">
      <c r="A946" s="319"/>
      <c r="B946" s="1252"/>
      <c r="C946" s="317"/>
      <c r="D946" s="317"/>
      <c r="E946" s="317"/>
      <c r="F946" s="317"/>
      <c r="G946" s="317"/>
      <c r="H946" s="1318"/>
      <c r="I946" s="318"/>
    </row>
    <row r="947" spans="1:9" ht="12.75">
      <c r="A947" s="319"/>
      <c r="B947" s="1252"/>
      <c r="C947" s="317"/>
      <c r="D947" s="317"/>
      <c r="E947" s="317"/>
      <c r="F947" s="317"/>
      <c r="G947" s="317"/>
      <c r="H947" s="1318"/>
      <c r="I947" s="318"/>
    </row>
    <row r="948" spans="1:9" ht="12.75">
      <c r="A948" s="319"/>
      <c r="B948" s="1252"/>
      <c r="C948" s="317"/>
      <c r="D948" s="317"/>
      <c r="E948" s="317"/>
      <c r="F948" s="317"/>
      <c r="G948" s="317"/>
      <c r="H948" s="1318"/>
      <c r="I948" s="318"/>
    </row>
    <row r="949" spans="1:9" ht="12.75">
      <c r="A949" s="319"/>
      <c r="B949" s="1252"/>
      <c r="C949" s="317"/>
      <c r="D949" s="317"/>
      <c r="E949" s="317"/>
      <c r="F949" s="317"/>
      <c r="G949" s="317"/>
      <c r="H949" s="1318"/>
      <c r="I949" s="318"/>
    </row>
    <row r="950" spans="1:9" ht="12.75">
      <c r="A950" s="319"/>
      <c r="B950" s="1252"/>
      <c r="C950" s="317"/>
      <c r="D950" s="317"/>
      <c r="E950" s="317"/>
      <c r="F950" s="317"/>
      <c r="G950" s="317"/>
      <c r="H950" s="1318"/>
      <c r="I950" s="318"/>
    </row>
    <row r="951" spans="1:9" ht="12.75">
      <c r="A951" s="319"/>
      <c r="B951" s="1252"/>
      <c r="C951" s="317"/>
      <c r="D951" s="317"/>
      <c r="E951" s="317"/>
      <c r="F951" s="317"/>
      <c r="G951" s="317"/>
      <c r="H951" s="1318"/>
      <c r="I951" s="318"/>
    </row>
    <row r="952" spans="1:9" ht="12.75">
      <c r="A952" s="319"/>
      <c r="B952" s="1252"/>
      <c r="C952" s="317"/>
      <c r="D952" s="317"/>
      <c r="E952" s="317"/>
      <c r="F952" s="317"/>
      <c r="G952" s="317"/>
      <c r="H952" s="1318"/>
      <c r="I952" s="318"/>
    </row>
    <row r="953" spans="1:9" ht="12.75">
      <c r="A953" s="319"/>
      <c r="B953" s="1252"/>
      <c r="C953" s="317"/>
      <c r="D953" s="317"/>
      <c r="E953" s="317"/>
      <c r="F953" s="317"/>
      <c r="G953" s="317"/>
      <c r="H953" s="1318"/>
      <c r="I953" s="318"/>
    </row>
    <row r="954" spans="1:9" ht="12.75">
      <c r="A954" s="319"/>
      <c r="B954" s="1252"/>
      <c r="C954" s="317"/>
      <c r="D954" s="317"/>
      <c r="E954" s="317"/>
      <c r="F954" s="317"/>
      <c r="G954" s="317"/>
      <c r="H954" s="1318"/>
      <c r="I954" s="318"/>
    </row>
    <row r="955" spans="1:9" ht="12.75">
      <c r="A955" s="319"/>
      <c r="B955" s="1252"/>
      <c r="C955" s="317"/>
      <c r="D955" s="317"/>
      <c r="E955" s="317"/>
      <c r="F955" s="317"/>
      <c r="G955" s="317"/>
      <c r="H955" s="1318"/>
      <c r="I955" s="318"/>
    </row>
    <row r="956" spans="1:9" ht="12.75">
      <c r="A956" s="319"/>
      <c r="B956" s="1252"/>
      <c r="C956" s="317"/>
      <c r="D956" s="317"/>
      <c r="E956" s="317"/>
      <c r="F956" s="317"/>
      <c r="G956" s="317"/>
      <c r="H956" s="1318"/>
      <c r="I956" s="318"/>
    </row>
    <row r="957" spans="1:9" ht="12.75">
      <c r="A957" s="319"/>
      <c r="B957" s="1252"/>
      <c r="C957" s="317"/>
      <c r="D957" s="317"/>
      <c r="E957" s="317"/>
      <c r="F957" s="317"/>
      <c r="G957" s="317"/>
      <c r="H957" s="1318"/>
      <c r="I957" s="318"/>
    </row>
    <row r="958" spans="1:9" ht="12.75">
      <c r="A958" s="319"/>
      <c r="B958" s="1252"/>
      <c r="C958" s="317"/>
      <c r="D958" s="317"/>
      <c r="E958" s="317"/>
      <c r="F958" s="317"/>
      <c r="G958" s="317"/>
      <c r="H958" s="1318"/>
      <c r="I958" s="318"/>
    </row>
    <row r="959" spans="1:9" ht="12.75">
      <c r="A959" s="319"/>
      <c r="B959" s="1252"/>
      <c r="C959" s="317"/>
      <c r="D959" s="317"/>
      <c r="E959" s="317"/>
      <c r="F959" s="317"/>
      <c r="G959" s="317"/>
      <c r="H959" s="1318"/>
      <c r="I959" s="318"/>
    </row>
    <row r="960" spans="1:9" ht="12.75">
      <c r="A960" s="319"/>
      <c r="B960" s="1252"/>
      <c r="C960" s="317"/>
      <c r="D960" s="317"/>
      <c r="E960" s="317"/>
      <c r="F960" s="317"/>
      <c r="G960" s="317"/>
      <c r="H960" s="1318"/>
      <c r="I960" s="318"/>
    </row>
    <row r="961" spans="1:9" ht="12.75">
      <c r="A961" s="319"/>
      <c r="B961" s="1252"/>
      <c r="C961" s="317"/>
      <c r="D961" s="317"/>
      <c r="E961" s="317"/>
      <c r="F961" s="317"/>
      <c r="G961" s="317"/>
      <c r="H961" s="1318"/>
      <c r="I961" s="318"/>
    </row>
    <row r="962" spans="1:9" ht="12.75">
      <c r="A962" s="319"/>
      <c r="B962" s="1252"/>
      <c r="C962" s="317"/>
      <c r="D962" s="317"/>
      <c r="E962" s="317"/>
      <c r="F962" s="317"/>
      <c r="G962" s="317"/>
      <c r="H962" s="1318"/>
      <c r="I962" s="318"/>
    </row>
    <row r="963" spans="1:9" ht="12.75">
      <c r="A963" s="319"/>
      <c r="B963" s="1252"/>
      <c r="C963" s="317"/>
      <c r="D963" s="317"/>
      <c r="E963" s="317"/>
      <c r="F963" s="317"/>
      <c r="G963" s="317"/>
      <c r="H963" s="1318"/>
      <c r="I963" s="318"/>
    </row>
    <row r="964" spans="1:9" ht="12.75">
      <c r="A964" s="319"/>
      <c r="B964" s="1252"/>
      <c r="C964" s="317"/>
      <c r="D964" s="317"/>
      <c r="E964" s="317"/>
      <c r="F964" s="317"/>
      <c r="G964" s="317"/>
      <c r="H964" s="1318"/>
      <c r="I964" s="318"/>
    </row>
    <row r="965" spans="1:9" ht="12.75">
      <c r="A965" s="319"/>
      <c r="B965" s="1252"/>
      <c r="C965" s="317"/>
      <c r="D965" s="317"/>
      <c r="E965" s="317"/>
      <c r="F965" s="317"/>
      <c r="G965" s="317"/>
      <c r="H965" s="1318"/>
      <c r="I965" s="318"/>
    </row>
    <row r="966" spans="1:9" ht="12.75">
      <c r="A966" s="319"/>
      <c r="B966" s="1252"/>
      <c r="C966" s="317"/>
      <c r="D966" s="317"/>
      <c r="E966" s="317"/>
      <c r="F966" s="317"/>
      <c r="G966" s="317"/>
      <c r="H966" s="1318"/>
      <c r="I966" s="318"/>
    </row>
    <row r="967" spans="1:9" ht="12.75">
      <c r="A967" s="319"/>
      <c r="B967" s="1252"/>
      <c r="C967" s="317"/>
      <c r="D967" s="317"/>
      <c r="E967" s="317"/>
      <c r="F967" s="317"/>
      <c r="G967" s="317"/>
      <c r="H967" s="1318"/>
      <c r="I967" s="318"/>
    </row>
    <row r="968" spans="1:9" ht="12.75">
      <c r="A968" s="319"/>
      <c r="B968" s="1252"/>
      <c r="C968" s="317"/>
      <c r="D968" s="317"/>
      <c r="E968" s="317"/>
      <c r="F968" s="317"/>
      <c r="G968" s="317"/>
      <c r="H968" s="1318"/>
      <c r="I968" s="318"/>
    </row>
    <row r="969" spans="1:9" ht="12.75">
      <c r="A969" s="319"/>
      <c r="B969" s="1252"/>
      <c r="C969" s="317"/>
      <c r="D969" s="317"/>
      <c r="E969" s="317"/>
      <c r="F969" s="317"/>
      <c r="G969" s="317"/>
      <c r="H969" s="1318"/>
      <c r="I969" s="318"/>
    </row>
    <row r="970" spans="1:9" ht="12.75">
      <c r="A970" s="319"/>
      <c r="B970" s="1252"/>
      <c r="C970" s="317"/>
      <c r="D970" s="317"/>
      <c r="E970" s="317"/>
      <c r="F970" s="317"/>
      <c r="G970" s="317"/>
      <c r="H970" s="1318"/>
      <c r="I970" s="318"/>
    </row>
    <row r="971" spans="1:9" ht="12.75">
      <c r="A971" s="319"/>
      <c r="B971" s="1252"/>
      <c r="C971" s="317"/>
      <c r="D971" s="317"/>
      <c r="E971" s="317"/>
      <c r="F971" s="317"/>
      <c r="G971" s="317"/>
      <c r="H971" s="1318"/>
      <c r="I971" s="318"/>
    </row>
    <row r="972" spans="1:9" ht="12.75">
      <c r="A972" s="319"/>
      <c r="B972" s="1252"/>
      <c r="C972" s="317"/>
      <c r="D972" s="317"/>
      <c r="E972" s="317"/>
      <c r="F972" s="317"/>
      <c r="G972" s="317"/>
      <c r="H972" s="1318"/>
      <c r="I972" s="318"/>
    </row>
    <row r="973" spans="1:9" ht="12.75">
      <c r="A973" s="319"/>
      <c r="B973" s="1252"/>
      <c r="C973" s="317"/>
      <c r="D973" s="317"/>
      <c r="E973" s="317"/>
      <c r="F973" s="317"/>
      <c r="G973" s="317"/>
      <c r="H973" s="1318"/>
      <c r="I973" s="318"/>
    </row>
    <row r="974" spans="1:9" ht="12.75">
      <c r="A974" s="319"/>
      <c r="B974" s="1252"/>
      <c r="C974" s="317"/>
      <c r="D974" s="317"/>
      <c r="E974" s="317"/>
      <c r="F974" s="317"/>
      <c r="G974" s="317"/>
      <c r="H974" s="1318"/>
      <c r="I974" s="318"/>
    </row>
    <row r="975" spans="1:9" ht="12.75">
      <c r="A975" s="319"/>
      <c r="B975" s="1252"/>
      <c r="C975" s="317"/>
      <c r="D975" s="317"/>
      <c r="E975" s="317"/>
      <c r="F975" s="317"/>
      <c r="G975" s="317"/>
      <c r="H975" s="1318"/>
      <c r="I975" s="318"/>
    </row>
    <row r="976" spans="1:9" ht="12.75">
      <c r="A976" s="319"/>
      <c r="B976" s="1252"/>
      <c r="C976" s="317"/>
      <c r="D976" s="317"/>
      <c r="E976" s="317"/>
      <c r="F976" s="317"/>
      <c r="G976" s="317"/>
      <c r="H976" s="1318"/>
      <c r="I976" s="318"/>
    </row>
    <row r="977" spans="1:9" ht="12.75">
      <c r="A977" s="319"/>
      <c r="B977" s="1252"/>
      <c r="C977" s="317"/>
      <c r="D977" s="317"/>
      <c r="E977" s="317"/>
      <c r="F977" s="317"/>
      <c r="G977" s="317"/>
      <c r="H977" s="1318"/>
      <c r="I977" s="318"/>
    </row>
    <row r="978" spans="1:9" ht="12.75">
      <c r="A978" s="319"/>
      <c r="B978" s="1252"/>
      <c r="C978" s="317"/>
      <c r="D978" s="317"/>
      <c r="E978" s="317"/>
      <c r="F978" s="317"/>
      <c r="G978" s="317"/>
      <c r="H978" s="1318"/>
      <c r="I978" s="318"/>
    </row>
    <row r="979" spans="1:9" ht="12.75">
      <c r="A979" s="319"/>
      <c r="B979" s="1252"/>
      <c r="C979" s="317"/>
      <c r="D979" s="317"/>
      <c r="E979" s="317"/>
      <c r="F979" s="317"/>
      <c r="G979" s="317"/>
      <c r="H979" s="1318"/>
      <c r="I979" s="318"/>
    </row>
    <row r="980" spans="1:9" ht="12.75">
      <c r="A980" s="319"/>
      <c r="B980" s="1252"/>
      <c r="C980" s="317"/>
      <c r="D980" s="317"/>
      <c r="E980" s="317"/>
      <c r="F980" s="317"/>
      <c r="G980" s="317"/>
      <c r="H980" s="1318"/>
      <c r="I980" s="318"/>
    </row>
    <row r="981" spans="1:9" ht="12.75">
      <c r="A981" s="319"/>
      <c r="B981" s="1252"/>
      <c r="C981" s="317"/>
      <c r="D981" s="317"/>
      <c r="E981" s="317"/>
      <c r="F981" s="317"/>
      <c r="G981" s="317"/>
      <c r="H981" s="1318"/>
      <c r="I981" s="318"/>
    </row>
    <row r="982" spans="1:9" ht="12.75">
      <c r="A982" s="319"/>
      <c r="B982" s="1252"/>
      <c r="C982" s="317"/>
      <c r="D982" s="317"/>
      <c r="E982" s="317"/>
      <c r="F982" s="317"/>
      <c r="G982" s="317"/>
      <c r="H982" s="1318"/>
      <c r="I982" s="318"/>
    </row>
    <row r="983" spans="1:9" ht="12.75">
      <c r="A983" s="319"/>
      <c r="B983" s="1252"/>
      <c r="C983" s="317"/>
      <c r="D983" s="317"/>
      <c r="E983" s="317"/>
      <c r="F983" s="317"/>
      <c r="G983" s="317"/>
      <c r="H983" s="1318"/>
      <c r="I983" s="318"/>
    </row>
    <row r="984" spans="1:9" ht="12.75">
      <c r="A984" s="319"/>
      <c r="B984" s="1252"/>
      <c r="C984" s="317"/>
      <c r="D984" s="317"/>
      <c r="E984" s="317"/>
      <c r="F984" s="317"/>
      <c r="G984" s="317"/>
      <c r="H984" s="1318"/>
      <c r="I984" s="318"/>
    </row>
    <row r="985" spans="1:9" ht="12.75">
      <c r="A985" s="319"/>
      <c r="B985" s="1252"/>
      <c r="C985" s="317"/>
      <c r="D985" s="317"/>
      <c r="E985" s="317"/>
      <c r="F985" s="317"/>
      <c r="G985" s="317"/>
      <c r="H985" s="1318"/>
      <c r="I985" s="318"/>
    </row>
    <row r="986" spans="1:9" ht="12.75">
      <c r="A986" s="319"/>
      <c r="B986" s="1252"/>
      <c r="C986" s="317"/>
      <c r="D986" s="317"/>
      <c r="E986" s="317"/>
      <c r="F986" s="317"/>
      <c r="G986" s="317"/>
      <c r="H986" s="1318"/>
      <c r="I986" s="318"/>
    </row>
    <row r="987" spans="1:9" ht="12.75">
      <c r="A987" s="319"/>
      <c r="B987" s="1252"/>
      <c r="C987" s="317"/>
      <c r="D987" s="317"/>
      <c r="E987" s="317"/>
      <c r="F987" s="317"/>
      <c r="G987" s="317"/>
      <c r="H987" s="1318"/>
      <c r="I987" s="318"/>
    </row>
    <row r="988" spans="1:9" ht="12.75">
      <c r="A988" s="319"/>
      <c r="B988" s="1252"/>
      <c r="C988" s="317"/>
      <c r="D988" s="317"/>
      <c r="E988" s="317"/>
      <c r="F988" s="317"/>
      <c r="G988" s="317"/>
      <c r="H988" s="1318"/>
      <c r="I988" s="318"/>
    </row>
    <row r="989" spans="1:9" ht="12.75">
      <c r="A989" s="319"/>
      <c r="B989" s="1252"/>
      <c r="C989" s="317"/>
      <c r="D989" s="317"/>
      <c r="E989" s="317"/>
      <c r="F989" s="317"/>
      <c r="G989" s="317"/>
      <c r="H989" s="1318"/>
      <c r="I989" s="318"/>
    </row>
    <row r="990" spans="1:9" ht="12.75">
      <c r="A990" s="319"/>
      <c r="B990" s="1252"/>
      <c r="C990" s="317"/>
      <c r="D990" s="317"/>
      <c r="E990" s="317"/>
      <c r="F990" s="317"/>
      <c r="G990" s="317"/>
      <c r="H990" s="1318"/>
      <c r="I990" s="318"/>
    </row>
    <row r="991" spans="1:9" ht="12.75">
      <c r="A991" s="319"/>
      <c r="B991" s="1252"/>
      <c r="C991" s="317"/>
      <c r="D991" s="317"/>
      <c r="E991" s="317"/>
      <c r="F991" s="317"/>
      <c r="G991" s="317"/>
      <c r="H991" s="1318"/>
      <c r="I991" s="318"/>
    </row>
    <row r="992" spans="1:9" ht="12.75">
      <c r="A992" s="319"/>
      <c r="B992" s="1252"/>
      <c r="C992" s="317"/>
      <c r="D992" s="317"/>
      <c r="E992" s="317"/>
      <c r="F992" s="317"/>
      <c r="G992" s="317"/>
      <c r="H992" s="1318"/>
      <c r="I992" s="318"/>
    </row>
    <row r="993" spans="1:9" ht="12.75">
      <c r="A993" s="319"/>
      <c r="B993" s="1252"/>
      <c r="C993" s="317"/>
      <c r="D993" s="317"/>
      <c r="E993" s="317"/>
      <c r="F993" s="317"/>
      <c r="G993" s="317"/>
      <c r="H993" s="1318"/>
      <c r="I993" s="318"/>
    </row>
    <row r="994" spans="1:9" ht="12.75">
      <c r="A994" s="319"/>
      <c r="B994" s="1252"/>
      <c r="C994" s="317"/>
      <c r="D994" s="317"/>
      <c r="E994" s="317"/>
      <c r="F994" s="317"/>
      <c r="G994" s="317"/>
      <c r="H994" s="1318"/>
      <c r="I994" s="318"/>
    </row>
    <row r="995" spans="1:9" ht="12.75">
      <c r="A995" s="319"/>
      <c r="B995" s="1252"/>
      <c r="C995" s="317"/>
      <c r="D995" s="317"/>
      <c r="E995" s="317"/>
      <c r="F995" s="317"/>
      <c r="G995" s="317"/>
      <c r="H995" s="1318"/>
      <c r="I995" s="318"/>
    </row>
    <row r="996" spans="1:9" ht="12.75">
      <c r="A996" s="319"/>
      <c r="B996" s="1252"/>
      <c r="C996" s="317"/>
      <c r="D996" s="317"/>
      <c r="E996" s="317"/>
      <c r="F996" s="317"/>
      <c r="G996" s="317"/>
      <c r="H996" s="1318"/>
      <c r="I996" s="318"/>
    </row>
    <row r="997" spans="1:9" ht="12.75">
      <c r="A997" s="319"/>
      <c r="B997" s="1252"/>
      <c r="C997" s="317"/>
      <c r="D997" s="317"/>
      <c r="E997" s="317"/>
      <c r="F997" s="317"/>
      <c r="G997" s="317"/>
      <c r="H997" s="1318"/>
      <c r="I997" s="318"/>
    </row>
    <row r="998" spans="1:9" ht="12.75">
      <c r="A998" s="319"/>
      <c r="B998" s="1252"/>
      <c r="C998" s="317"/>
      <c r="D998" s="317"/>
      <c r="E998" s="317"/>
      <c r="F998" s="317"/>
      <c r="G998" s="317"/>
      <c r="H998" s="1318"/>
      <c r="I998" s="318"/>
    </row>
    <row r="999" spans="1:9" ht="12.75">
      <c r="A999" s="319"/>
      <c r="B999" s="1252"/>
      <c r="C999" s="317"/>
      <c r="D999" s="317"/>
      <c r="E999" s="317"/>
      <c r="F999" s="317"/>
      <c r="G999" s="317"/>
      <c r="H999" s="1318"/>
      <c r="I999" s="318"/>
    </row>
    <row r="1000" spans="1:9" ht="12.75">
      <c r="A1000" s="319"/>
      <c r="B1000" s="1252"/>
      <c r="C1000" s="317"/>
      <c r="D1000" s="317"/>
      <c r="E1000" s="317"/>
      <c r="F1000" s="317"/>
      <c r="G1000" s="317"/>
      <c r="H1000" s="1318"/>
      <c r="I1000" s="318"/>
    </row>
    <row r="1001" spans="1:9" ht="12.75">
      <c r="A1001" s="319"/>
      <c r="B1001" s="1252"/>
      <c r="C1001" s="317"/>
      <c r="D1001" s="317"/>
      <c r="E1001" s="317"/>
      <c r="F1001" s="317"/>
      <c r="G1001" s="317"/>
      <c r="H1001" s="1318"/>
      <c r="I1001" s="318"/>
    </row>
    <row r="1002" spans="1:9" ht="12.75">
      <c r="A1002" s="319"/>
      <c r="B1002" s="1252"/>
      <c r="C1002" s="317"/>
      <c r="D1002" s="317"/>
      <c r="E1002" s="317"/>
      <c r="F1002" s="317"/>
      <c r="G1002" s="317"/>
      <c r="H1002" s="1318"/>
      <c r="I1002" s="318"/>
    </row>
    <row r="1003" spans="1:9" ht="12.75">
      <c r="A1003" s="319"/>
      <c r="B1003" s="1252"/>
      <c r="C1003" s="317"/>
      <c r="D1003" s="317"/>
      <c r="E1003" s="317"/>
      <c r="F1003" s="317"/>
      <c r="G1003" s="317"/>
      <c r="H1003" s="1318"/>
      <c r="I1003" s="318"/>
    </row>
    <row r="1004" spans="1:9" ht="12.75">
      <c r="A1004" s="319"/>
      <c r="B1004" s="1252"/>
      <c r="C1004" s="317"/>
      <c r="D1004" s="317"/>
      <c r="E1004" s="317"/>
      <c r="F1004" s="317"/>
      <c r="G1004" s="317"/>
      <c r="H1004" s="1318"/>
      <c r="I1004" s="318"/>
    </row>
    <row r="1005" spans="1:9" ht="12.75">
      <c r="A1005" s="319"/>
      <c r="B1005" s="1252"/>
      <c r="C1005" s="317"/>
      <c r="D1005" s="317"/>
      <c r="E1005" s="317"/>
      <c r="F1005" s="317"/>
      <c r="G1005" s="317"/>
      <c r="H1005" s="1318"/>
      <c r="I1005" s="318"/>
    </row>
    <row r="1006" spans="1:9" ht="12.75">
      <c r="A1006" s="319"/>
      <c r="B1006" s="1252"/>
      <c r="C1006" s="317"/>
      <c r="D1006" s="317"/>
      <c r="E1006" s="317"/>
      <c r="F1006" s="317"/>
      <c r="G1006" s="317"/>
      <c r="H1006" s="1318"/>
      <c r="I1006" s="318"/>
    </row>
    <row r="1007" spans="1:9" ht="12.75">
      <c r="A1007" s="319"/>
      <c r="B1007" s="1252"/>
      <c r="C1007" s="317"/>
      <c r="D1007" s="317"/>
      <c r="E1007" s="317"/>
      <c r="F1007" s="317"/>
      <c r="G1007" s="317"/>
      <c r="H1007" s="1318"/>
      <c r="I1007" s="318"/>
    </row>
    <row r="1008" spans="1:9" ht="12.75">
      <c r="A1008" s="319"/>
      <c r="B1008" s="1252"/>
      <c r="C1008" s="317"/>
      <c r="D1008" s="317"/>
      <c r="E1008" s="317"/>
      <c r="F1008" s="317"/>
      <c r="G1008" s="317"/>
      <c r="H1008" s="1318"/>
      <c r="I1008" s="318"/>
    </row>
    <row r="1009" spans="1:9" ht="12.75">
      <c r="A1009" s="319"/>
      <c r="B1009" s="1252"/>
      <c r="C1009" s="317"/>
      <c r="D1009" s="317"/>
      <c r="E1009" s="317"/>
      <c r="F1009" s="317"/>
      <c r="G1009" s="317"/>
      <c r="H1009" s="1318"/>
      <c r="I1009" s="318"/>
    </row>
    <row r="1010" spans="1:9" ht="12.75">
      <c r="A1010" s="319"/>
      <c r="B1010" s="1252"/>
      <c r="C1010" s="317"/>
      <c r="D1010" s="317"/>
      <c r="E1010" s="317"/>
      <c r="F1010" s="317"/>
      <c r="G1010" s="317"/>
      <c r="H1010" s="1318"/>
      <c r="I1010" s="318"/>
    </row>
    <row r="1011" spans="1:9" ht="12.75">
      <c r="A1011" s="319"/>
      <c r="B1011" s="1252"/>
      <c r="C1011" s="317"/>
      <c r="D1011" s="317"/>
      <c r="E1011" s="317"/>
      <c r="F1011" s="317"/>
      <c r="G1011" s="317"/>
      <c r="H1011" s="1318"/>
      <c r="I1011" s="318"/>
    </row>
    <row r="1012" spans="1:9" ht="12.75">
      <c r="A1012" s="319"/>
      <c r="B1012" s="1252"/>
      <c r="C1012" s="317"/>
      <c r="D1012" s="317"/>
      <c r="E1012" s="317"/>
      <c r="F1012" s="317"/>
      <c r="G1012" s="317"/>
      <c r="H1012" s="1318"/>
      <c r="I1012" s="318"/>
    </row>
    <row r="1013" spans="1:9" ht="12.75">
      <c r="A1013" s="319"/>
      <c r="B1013" s="1252"/>
      <c r="C1013" s="317"/>
      <c r="D1013" s="317"/>
      <c r="E1013" s="317"/>
      <c r="F1013" s="317"/>
      <c r="G1013" s="317"/>
      <c r="H1013" s="1318"/>
      <c r="I1013" s="318"/>
    </row>
    <row r="1014" spans="1:9" ht="12.75">
      <c r="A1014" s="319"/>
      <c r="B1014" s="1252"/>
      <c r="C1014" s="317"/>
      <c r="D1014" s="317"/>
      <c r="E1014" s="317"/>
      <c r="F1014" s="317"/>
      <c r="G1014" s="317"/>
      <c r="H1014" s="1318"/>
      <c r="I1014" s="318"/>
    </row>
    <row r="1015" spans="1:9" ht="12.75">
      <c r="A1015" s="319"/>
      <c r="B1015" s="1252"/>
      <c r="C1015" s="317"/>
      <c r="D1015" s="317"/>
      <c r="E1015" s="317"/>
      <c r="F1015" s="317"/>
      <c r="G1015" s="317"/>
      <c r="H1015" s="1318"/>
      <c r="I1015" s="318"/>
    </row>
    <row r="1016" spans="1:9" ht="12.75">
      <c r="A1016" s="319"/>
      <c r="B1016" s="1252"/>
      <c r="C1016" s="317"/>
      <c r="D1016" s="317"/>
      <c r="E1016" s="317"/>
      <c r="F1016" s="317"/>
      <c r="G1016" s="317"/>
      <c r="H1016" s="1318"/>
      <c r="I1016" s="318"/>
    </row>
    <row r="1017" spans="1:9" ht="12.75">
      <c r="A1017" s="319"/>
      <c r="B1017" s="1252"/>
      <c r="C1017" s="317"/>
      <c r="D1017" s="317"/>
      <c r="E1017" s="317"/>
      <c r="F1017" s="317"/>
      <c r="G1017" s="317"/>
      <c r="H1017" s="1318"/>
      <c r="I1017" s="318"/>
    </row>
    <row r="1018" spans="1:9" ht="12.75">
      <c r="A1018" s="319"/>
      <c r="B1018" s="1252"/>
      <c r="C1018" s="317"/>
      <c r="D1018" s="317"/>
      <c r="E1018" s="317"/>
      <c r="F1018" s="317"/>
      <c r="G1018" s="317"/>
      <c r="H1018" s="1318"/>
      <c r="I1018" s="318"/>
    </row>
    <row r="1019" spans="1:9" ht="12.75">
      <c r="A1019" s="319"/>
      <c r="B1019" s="1252"/>
      <c r="C1019" s="317"/>
      <c r="D1019" s="317"/>
      <c r="E1019" s="317"/>
      <c r="F1019" s="317"/>
      <c r="G1019" s="317"/>
      <c r="H1019" s="1318"/>
      <c r="I1019" s="318"/>
    </row>
    <row r="1020" spans="1:9" ht="12.75">
      <c r="A1020" s="319"/>
      <c r="B1020" s="1252"/>
      <c r="C1020" s="317"/>
      <c r="D1020" s="317"/>
      <c r="E1020" s="317"/>
      <c r="F1020" s="317"/>
      <c r="G1020" s="317"/>
      <c r="H1020" s="1318"/>
      <c r="I1020" s="318"/>
    </row>
    <row r="1021" spans="1:9" ht="12.75">
      <c r="A1021" s="319"/>
      <c r="B1021" s="1252"/>
      <c r="C1021" s="317"/>
      <c r="D1021" s="317"/>
      <c r="E1021" s="317"/>
      <c r="F1021" s="317"/>
      <c r="G1021" s="317"/>
      <c r="H1021" s="1318"/>
      <c r="I1021" s="318"/>
    </row>
    <row r="1022" spans="1:9" ht="12.75">
      <c r="A1022" s="319"/>
      <c r="B1022" s="1252"/>
      <c r="C1022" s="317"/>
      <c r="D1022" s="317"/>
      <c r="E1022" s="317"/>
      <c r="F1022" s="317"/>
      <c r="G1022" s="317"/>
      <c r="H1022" s="1318"/>
      <c r="I1022" s="318"/>
    </row>
    <row r="1023" spans="1:9" ht="12.75">
      <c r="A1023" s="319"/>
      <c r="B1023" s="1252"/>
      <c r="C1023" s="317"/>
      <c r="D1023" s="317"/>
      <c r="E1023" s="317"/>
      <c r="F1023" s="317"/>
      <c r="G1023" s="317"/>
      <c r="H1023" s="1318"/>
      <c r="I1023" s="318"/>
    </row>
    <row r="1024" spans="1:9" ht="12.75">
      <c r="A1024" s="319"/>
      <c r="B1024" s="1252"/>
      <c r="C1024" s="317"/>
      <c r="D1024" s="317"/>
      <c r="E1024" s="317"/>
      <c r="F1024" s="317"/>
      <c r="G1024" s="317"/>
      <c r="H1024" s="1318"/>
      <c r="I1024" s="318"/>
    </row>
    <row r="1025" spans="1:9" ht="12.75">
      <c r="A1025" s="319"/>
      <c r="B1025" s="1252"/>
      <c r="C1025" s="317"/>
      <c r="D1025" s="317"/>
      <c r="E1025" s="317"/>
      <c r="F1025" s="317"/>
      <c r="G1025" s="317"/>
      <c r="H1025" s="1318"/>
      <c r="I1025" s="318"/>
    </row>
    <row r="1026" spans="1:9" ht="12.75">
      <c r="A1026" s="319"/>
      <c r="B1026" s="1252"/>
      <c r="C1026" s="317"/>
      <c r="D1026" s="317"/>
      <c r="E1026" s="317"/>
      <c r="F1026" s="317"/>
      <c r="G1026" s="317"/>
      <c r="H1026" s="1318"/>
      <c r="I1026" s="318"/>
    </row>
    <row r="1027" spans="1:9" ht="12.75">
      <c r="A1027" s="319"/>
      <c r="B1027" s="1252"/>
      <c r="C1027" s="317"/>
      <c r="D1027" s="317"/>
      <c r="E1027" s="317"/>
      <c r="F1027" s="317"/>
      <c r="G1027" s="317"/>
      <c r="H1027" s="1318"/>
      <c r="I1027" s="318"/>
    </row>
    <row r="1028" spans="1:9" ht="12.75">
      <c r="A1028" s="319"/>
      <c r="B1028" s="1252"/>
      <c r="C1028" s="317"/>
      <c r="D1028" s="317"/>
      <c r="E1028" s="317"/>
      <c r="F1028" s="317"/>
      <c r="G1028" s="317"/>
      <c r="H1028" s="1318"/>
      <c r="I1028" s="318"/>
    </row>
    <row r="1029" spans="1:9" ht="12.75">
      <c r="A1029" s="319"/>
      <c r="B1029" s="1252"/>
      <c r="C1029" s="317"/>
      <c r="D1029" s="317"/>
      <c r="E1029" s="317"/>
      <c r="F1029" s="317"/>
      <c r="G1029" s="317"/>
      <c r="H1029" s="1318"/>
      <c r="I1029" s="318"/>
    </row>
    <row r="1030" spans="1:9" ht="12.75">
      <c r="A1030" s="319"/>
      <c r="B1030" s="1252"/>
      <c r="C1030" s="317"/>
      <c r="D1030" s="317"/>
      <c r="E1030" s="317"/>
      <c r="F1030" s="317"/>
      <c r="G1030" s="317"/>
      <c r="H1030" s="1318"/>
      <c r="I1030" s="318"/>
    </row>
    <row r="1031" spans="1:9" ht="12.75">
      <c r="A1031" s="319"/>
      <c r="B1031" s="1252"/>
      <c r="C1031" s="317"/>
      <c r="D1031" s="317"/>
      <c r="E1031" s="317"/>
      <c r="F1031" s="317"/>
      <c r="G1031" s="317"/>
      <c r="H1031" s="1318"/>
      <c r="I1031" s="318"/>
    </row>
    <row r="1032" spans="1:9" ht="12.75">
      <c r="A1032" s="319"/>
      <c r="B1032" s="1252"/>
      <c r="C1032" s="317"/>
      <c r="D1032" s="317"/>
      <c r="E1032" s="317"/>
      <c r="F1032" s="317"/>
      <c r="G1032" s="317"/>
      <c r="H1032" s="1318"/>
      <c r="I1032" s="318"/>
    </row>
    <row r="1033" spans="1:9" ht="12.75">
      <c r="A1033" s="319"/>
      <c r="B1033" s="1252"/>
      <c r="C1033" s="317"/>
      <c r="D1033" s="317"/>
      <c r="E1033" s="317"/>
      <c r="F1033" s="317"/>
      <c r="G1033" s="317"/>
      <c r="H1033" s="1318"/>
      <c r="I1033" s="318"/>
    </row>
    <row r="1034" spans="1:9" ht="12.75">
      <c r="A1034" s="319"/>
      <c r="B1034" s="1252"/>
      <c r="C1034" s="317"/>
      <c r="D1034" s="317"/>
      <c r="E1034" s="317"/>
      <c r="F1034" s="317"/>
      <c r="G1034" s="317"/>
      <c r="H1034" s="1318"/>
      <c r="I1034" s="318"/>
    </row>
    <row r="1035" spans="1:9" ht="12.75">
      <c r="A1035" s="319"/>
      <c r="B1035" s="1252"/>
      <c r="C1035" s="317"/>
      <c r="D1035" s="317"/>
      <c r="E1035" s="317"/>
      <c r="F1035" s="317"/>
      <c r="G1035" s="317"/>
      <c r="H1035" s="1318"/>
      <c r="I1035" s="318"/>
    </row>
    <row r="1036" spans="1:9" ht="12.75">
      <c r="A1036" s="319"/>
      <c r="B1036" s="1252"/>
      <c r="C1036" s="317"/>
      <c r="D1036" s="317"/>
      <c r="E1036" s="317"/>
      <c r="F1036" s="317"/>
      <c r="G1036" s="317"/>
      <c r="H1036" s="1318"/>
      <c r="I1036" s="318"/>
    </row>
    <row r="1037" spans="1:9" ht="12.75">
      <c r="A1037" s="319"/>
      <c r="B1037" s="1252"/>
      <c r="C1037" s="317"/>
      <c r="D1037" s="317"/>
      <c r="E1037" s="317"/>
      <c r="F1037" s="317"/>
      <c r="G1037" s="317"/>
      <c r="H1037" s="1318"/>
      <c r="I1037" s="318"/>
    </row>
    <row r="1038" spans="1:9" ht="12.75">
      <c r="A1038" s="319"/>
      <c r="B1038" s="1252"/>
      <c r="C1038" s="317"/>
      <c r="D1038" s="317"/>
      <c r="E1038" s="317"/>
      <c r="F1038" s="317"/>
      <c r="G1038" s="317"/>
      <c r="H1038" s="1318"/>
      <c r="I1038" s="318"/>
    </row>
    <row r="1039" spans="1:9" ht="12.75">
      <c r="A1039" s="319"/>
      <c r="B1039" s="1252"/>
      <c r="C1039" s="317"/>
      <c r="D1039" s="317"/>
      <c r="E1039" s="317"/>
      <c r="F1039" s="317"/>
      <c r="G1039" s="317"/>
      <c r="H1039" s="1318"/>
      <c r="I1039" s="318"/>
    </row>
    <row r="1040" spans="1:9" ht="12.75">
      <c r="A1040" s="319"/>
      <c r="B1040" s="1252"/>
      <c r="C1040" s="317"/>
      <c r="D1040" s="317"/>
      <c r="E1040" s="317"/>
      <c r="F1040" s="317"/>
      <c r="G1040" s="317"/>
      <c r="H1040" s="1318"/>
      <c r="I1040" s="318"/>
    </row>
    <row r="1041" spans="1:9" ht="12.75">
      <c r="A1041" s="319"/>
      <c r="B1041" s="1252"/>
      <c r="C1041" s="317"/>
      <c r="D1041" s="317"/>
      <c r="E1041" s="317"/>
      <c r="F1041" s="317"/>
      <c r="G1041" s="317"/>
      <c r="H1041" s="1318"/>
      <c r="I1041" s="318"/>
    </row>
    <row r="1042" spans="1:9" ht="12.75">
      <c r="A1042" s="319"/>
      <c r="B1042" s="1252"/>
      <c r="C1042" s="317"/>
      <c r="D1042" s="317"/>
      <c r="E1042" s="317"/>
      <c r="F1042" s="317"/>
      <c r="G1042" s="317"/>
      <c r="H1042" s="1318"/>
      <c r="I1042" s="318"/>
    </row>
    <row r="1043" spans="1:9" ht="12.75">
      <c r="A1043" s="319"/>
      <c r="B1043" s="1252"/>
      <c r="C1043" s="317"/>
      <c r="D1043" s="317"/>
      <c r="E1043" s="317"/>
      <c r="F1043" s="317"/>
      <c r="G1043" s="317"/>
      <c r="H1043" s="1318"/>
      <c r="I1043" s="318"/>
    </row>
    <row r="1044" spans="1:9" ht="12.75">
      <c r="A1044" s="319"/>
      <c r="B1044" s="1252"/>
      <c r="C1044" s="317"/>
      <c r="D1044" s="317"/>
      <c r="E1044" s="317"/>
      <c r="F1044" s="317"/>
      <c r="G1044" s="317"/>
      <c r="H1044" s="1318"/>
      <c r="I1044" s="318"/>
    </row>
    <row r="1045" spans="1:9" ht="12.75">
      <c r="A1045" s="319"/>
      <c r="B1045" s="1252"/>
      <c r="C1045" s="317"/>
      <c r="D1045" s="317"/>
      <c r="E1045" s="317"/>
      <c r="F1045" s="317"/>
      <c r="G1045" s="317"/>
      <c r="H1045" s="1318"/>
      <c r="I1045" s="318"/>
    </row>
    <row r="1046" spans="1:9" ht="12.75">
      <c r="A1046" s="319"/>
      <c r="B1046" s="1252"/>
      <c r="C1046" s="317"/>
      <c r="D1046" s="317"/>
      <c r="E1046" s="317"/>
      <c r="F1046" s="317"/>
      <c r="G1046" s="317"/>
      <c r="H1046" s="1318"/>
      <c r="I1046" s="318"/>
    </row>
    <row r="1047" spans="1:9" ht="12.75">
      <c r="A1047" s="319"/>
      <c r="B1047" s="1252"/>
      <c r="C1047" s="317"/>
      <c r="D1047" s="317"/>
      <c r="E1047" s="317"/>
      <c r="F1047" s="317"/>
      <c r="G1047" s="317"/>
      <c r="H1047" s="1318"/>
      <c r="I1047" s="318"/>
    </row>
    <row r="1048" spans="1:9" ht="12.75">
      <c r="A1048" s="319"/>
      <c r="B1048" s="1252"/>
      <c r="C1048" s="317"/>
      <c r="D1048" s="317"/>
      <c r="E1048" s="317"/>
      <c r="F1048" s="317"/>
      <c r="G1048" s="317"/>
      <c r="H1048" s="1318"/>
      <c r="I1048" s="318"/>
    </row>
    <row r="1049" spans="1:9" ht="12.75">
      <c r="A1049" s="319"/>
      <c r="B1049" s="1252"/>
      <c r="C1049" s="317"/>
      <c r="D1049" s="317"/>
      <c r="E1049" s="317"/>
      <c r="F1049" s="317"/>
      <c r="G1049" s="317"/>
      <c r="H1049" s="1318"/>
      <c r="I1049" s="318"/>
    </row>
    <row r="1050" spans="1:9" ht="12.75">
      <c r="A1050" s="319"/>
      <c r="B1050" s="1252"/>
      <c r="C1050" s="317"/>
      <c r="D1050" s="317"/>
      <c r="E1050" s="317"/>
      <c r="F1050" s="317"/>
      <c r="G1050" s="317"/>
      <c r="H1050" s="1318"/>
      <c r="I1050" s="318"/>
    </row>
    <row r="1051" spans="1:9" ht="12.75">
      <c r="A1051" s="319"/>
      <c r="B1051" s="1252"/>
      <c r="C1051" s="317"/>
      <c r="D1051" s="317"/>
      <c r="E1051" s="317"/>
      <c r="F1051" s="317"/>
      <c r="G1051" s="317"/>
      <c r="H1051" s="1318"/>
      <c r="I1051" s="318"/>
    </row>
    <row r="1052" spans="1:9" ht="12.75">
      <c r="A1052" s="319"/>
      <c r="B1052" s="1252"/>
      <c r="C1052" s="317"/>
      <c r="D1052" s="317"/>
      <c r="E1052" s="317"/>
      <c r="F1052" s="317"/>
      <c r="G1052" s="317"/>
      <c r="H1052" s="1318"/>
      <c r="I1052" s="318"/>
    </row>
    <row r="1053" spans="1:9" ht="12.75">
      <c r="A1053" s="319"/>
      <c r="B1053" s="1252"/>
      <c r="C1053" s="317"/>
      <c r="D1053" s="317"/>
      <c r="E1053" s="317"/>
      <c r="F1053" s="317"/>
      <c r="G1053" s="317"/>
      <c r="H1053" s="1318"/>
      <c r="I1053" s="318"/>
    </row>
    <row r="1054" spans="1:9" ht="12.75">
      <c r="A1054" s="319"/>
      <c r="B1054" s="1252"/>
      <c r="C1054" s="317"/>
      <c r="D1054" s="317"/>
      <c r="E1054" s="317"/>
      <c r="F1054" s="317"/>
      <c r="G1054" s="317"/>
      <c r="H1054" s="1318"/>
      <c r="I1054" s="318"/>
    </row>
    <row r="1055" spans="1:9" ht="12.75">
      <c r="A1055" s="319"/>
      <c r="B1055" s="1252"/>
      <c r="C1055" s="317"/>
      <c r="D1055" s="317"/>
      <c r="E1055" s="317"/>
      <c r="F1055" s="317"/>
      <c r="G1055" s="317"/>
      <c r="H1055" s="1318"/>
      <c r="I1055" s="318"/>
    </row>
    <row r="1056" spans="1:9" ht="12.75">
      <c r="A1056" s="319"/>
      <c r="B1056" s="1252"/>
      <c r="C1056" s="317"/>
      <c r="D1056" s="317"/>
      <c r="E1056" s="317"/>
      <c r="F1056" s="317"/>
      <c r="G1056" s="317"/>
      <c r="H1056" s="1318"/>
      <c r="I1056" s="318"/>
    </row>
    <row r="1057" spans="1:9" ht="12.75">
      <c r="A1057" s="319"/>
      <c r="B1057" s="1252"/>
      <c r="C1057" s="317"/>
      <c r="D1057" s="317"/>
      <c r="E1057" s="317"/>
      <c r="F1057" s="317"/>
      <c r="G1057" s="317"/>
      <c r="H1057" s="1318"/>
      <c r="I1057" s="318"/>
    </row>
    <row r="1058" spans="1:9" ht="12.75">
      <c r="A1058" s="319"/>
      <c r="B1058" s="1252"/>
      <c r="C1058" s="317"/>
      <c r="D1058" s="317"/>
      <c r="E1058" s="317"/>
      <c r="F1058" s="317"/>
      <c r="G1058" s="317"/>
      <c r="H1058" s="1318"/>
      <c r="I1058" s="318"/>
    </row>
    <row r="1059" spans="1:9" ht="12.75">
      <c r="A1059" s="319"/>
      <c r="B1059" s="1252"/>
      <c r="C1059" s="317"/>
      <c r="D1059" s="317"/>
      <c r="E1059" s="317"/>
      <c r="F1059" s="317"/>
      <c r="G1059" s="317"/>
      <c r="H1059" s="1318"/>
      <c r="I1059" s="318"/>
    </row>
    <row r="1060" spans="1:9" ht="12.75">
      <c r="A1060" s="319"/>
      <c r="B1060" s="1252"/>
      <c r="C1060" s="317"/>
      <c r="D1060" s="317"/>
      <c r="E1060" s="317"/>
      <c r="F1060" s="317"/>
      <c r="G1060" s="317"/>
      <c r="H1060" s="1318"/>
      <c r="I1060" s="318"/>
    </row>
    <row r="1061" spans="1:9" ht="12.75">
      <c r="A1061" s="319"/>
      <c r="B1061" s="1252"/>
      <c r="C1061" s="317"/>
      <c r="D1061" s="317"/>
      <c r="E1061" s="317"/>
      <c r="F1061" s="317"/>
      <c r="G1061" s="317"/>
      <c r="H1061" s="1318"/>
      <c r="I1061" s="318"/>
    </row>
    <row r="1062" spans="1:9" ht="12.75">
      <c r="A1062" s="319"/>
      <c r="B1062" s="1252"/>
      <c r="C1062" s="317"/>
      <c r="D1062" s="317"/>
      <c r="E1062" s="317"/>
      <c r="F1062" s="317"/>
      <c r="G1062" s="317"/>
      <c r="H1062" s="1318"/>
      <c r="I1062" s="318"/>
    </row>
    <row r="1063" spans="1:9" ht="12.75">
      <c r="A1063" s="319"/>
      <c r="B1063" s="1252"/>
      <c r="C1063" s="317"/>
      <c r="D1063" s="317"/>
      <c r="E1063" s="317"/>
      <c r="F1063" s="317"/>
      <c r="G1063" s="317"/>
      <c r="H1063" s="1318"/>
      <c r="I1063" s="318"/>
    </row>
    <row r="1064" spans="1:9" ht="12.75">
      <c r="A1064" s="319"/>
      <c r="B1064" s="1252"/>
      <c r="C1064" s="317"/>
      <c r="D1064" s="317"/>
      <c r="E1064" s="317"/>
      <c r="F1064" s="317"/>
      <c r="G1064" s="317"/>
      <c r="H1064" s="1318"/>
      <c r="I1064" s="318"/>
    </row>
    <row r="1065" spans="1:9" ht="12.75">
      <c r="A1065" s="319"/>
      <c r="B1065" s="1252"/>
      <c r="C1065" s="317"/>
      <c r="D1065" s="317"/>
      <c r="E1065" s="317"/>
      <c r="F1065" s="317"/>
      <c r="G1065" s="317"/>
      <c r="H1065" s="1318"/>
      <c r="I1065" s="318"/>
    </row>
    <row r="1066" spans="1:9" ht="12.75">
      <c r="A1066" s="319"/>
      <c r="B1066" s="1252"/>
      <c r="C1066" s="317"/>
      <c r="D1066" s="317"/>
      <c r="E1066" s="317"/>
      <c r="F1066" s="317"/>
      <c r="G1066" s="317"/>
      <c r="H1066" s="1318"/>
      <c r="I1066" s="318"/>
    </row>
    <row r="1067" spans="1:9" ht="12.75">
      <c r="A1067" s="319"/>
      <c r="B1067" s="1252"/>
      <c r="C1067" s="317"/>
      <c r="D1067" s="317"/>
      <c r="E1067" s="317"/>
      <c r="F1067" s="317"/>
      <c r="G1067" s="317"/>
      <c r="H1067" s="1318"/>
      <c r="I1067" s="318"/>
    </row>
    <row r="1068" spans="1:9" ht="12.75">
      <c r="A1068" s="319"/>
      <c r="B1068" s="1252"/>
      <c r="C1068" s="317"/>
      <c r="D1068" s="317"/>
      <c r="E1068" s="317"/>
      <c r="F1068" s="317"/>
      <c r="G1068" s="317"/>
      <c r="H1068" s="1318"/>
      <c r="I1068" s="318"/>
    </row>
    <row r="1069" spans="1:9" ht="12.75">
      <c r="A1069" s="319"/>
      <c r="B1069" s="1252"/>
      <c r="C1069" s="317"/>
      <c r="D1069" s="317"/>
      <c r="E1069" s="317"/>
      <c r="F1069" s="317"/>
      <c r="G1069" s="317"/>
      <c r="H1069" s="1318"/>
      <c r="I1069" s="318"/>
    </row>
    <row r="1070" spans="1:9" ht="12.75">
      <c r="A1070" s="319"/>
      <c r="B1070" s="1252"/>
      <c r="C1070" s="317"/>
      <c r="D1070" s="317"/>
      <c r="E1070" s="317"/>
      <c r="F1070" s="317"/>
      <c r="G1070" s="317"/>
      <c r="H1070" s="1318"/>
      <c r="I1070" s="318"/>
    </row>
    <row r="1071" spans="1:9" ht="12.75">
      <c r="A1071" s="319"/>
      <c r="B1071" s="1252"/>
      <c r="C1071" s="317"/>
      <c r="D1071" s="317"/>
      <c r="E1071" s="317"/>
      <c r="F1071" s="317"/>
      <c r="G1071" s="317"/>
      <c r="H1071" s="1318"/>
      <c r="I1071" s="318"/>
    </row>
    <row r="1072" spans="1:9" ht="12.75">
      <c r="A1072" s="319"/>
      <c r="B1072" s="1252"/>
      <c r="C1072" s="317"/>
      <c r="D1072" s="317"/>
      <c r="E1072" s="317"/>
      <c r="F1072" s="317"/>
      <c r="G1072" s="317"/>
      <c r="H1072" s="1318"/>
      <c r="I1072" s="318"/>
    </row>
    <row r="1073" spans="1:9" ht="12.75">
      <c r="A1073" s="319"/>
      <c r="B1073" s="1252"/>
      <c r="C1073" s="317"/>
      <c r="D1073" s="317"/>
      <c r="E1073" s="317"/>
      <c r="F1073" s="317"/>
      <c r="G1073" s="317"/>
      <c r="H1073" s="1318"/>
      <c r="I1073" s="318"/>
    </row>
    <row r="1074" spans="1:9" ht="12.75">
      <c r="A1074" s="319"/>
      <c r="B1074" s="1252"/>
      <c r="C1074" s="317"/>
      <c r="D1074" s="317"/>
      <c r="E1074" s="317"/>
      <c r="F1074" s="317"/>
      <c r="G1074" s="317"/>
      <c r="H1074" s="1318"/>
      <c r="I1074" s="318"/>
    </row>
    <row r="1075" spans="1:9" ht="12.75">
      <c r="A1075" s="319"/>
      <c r="B1075" s="1252"/>
      <c r="C1075" s="317"/>
      <c r="D1075" s="317"/>
      <c r="E1075" s="317"/>
      <c r="F1075" s="317"/>
      <c r="G1075" s="317"/>
      <c r="H1075" s="1318"/>
      <c r="I1075" s="318"/>
    </row>
    <row r="1076" spans="1:9" ht="12.75">
      <c r="A1076" s="319"/>
      <c r="B1076" s="1252"/>
      <c r="C1076" s="317"/>
      <c r="D1076" s="317"/>
      <c r="E1076" s="317"/>
      <c r="F1076" s="317"/>
      <c r="G1076" s="317"/>
      <c r="H1076" s="1318"/>
      <c r="I1076" s="318"/>
    </row>
    <row r="1077" spans="1:9" ht="12.75">
      <c r="A1077" s="319"/>
      <c r="B1077" s="1252"/>
      <c r="C1077" s="317"/>
      <c r="D1077" s="317"/>
      <c r="E1077" s="317"/>
      <c r="F1077" s="317"/>
      <c r="G1077" s="317"/>
      <c r="H1077" s="1318"/>
      <c r="I1077" s="318"/>
    </row>
    <row r="1078" spans="1:9" ht="12.75">
      <c r="A1078" s="319"/>
      <c r="B1078" s="1252"/>
      <c r="C1078" s="317"/>
      <c r="D1078" s="317"/>
      <c r="E1078" s="317"/>
      <c r="F1078" s="317"/>
      <c r="G1078" s="317"/>
      <c r="H1078" s="1318"/>
      <c r="I1078" s="318"/>
    </row>
    <row r="1079" spans="1:9" ht="12.75">
      <c r="A1079" s="319"/>
      <c r="B1079" s="1252"/>
      <c r="C1079" s="317"/>
      <c r="D1079" s="317"/>
      <c r="E1079" s="317"/>
      <c r="F1079" s="317"/>
      <c r="G1079" s="317"/>
      <c r="H1079" s="1318"/>
      <c r="I1079" s="318"/>
    </row>
    <row r="1080" spans="1:9" ht="12.75">
      <c r="A1080" s="319"/>
      <c r="B1080" s="1252"/>
      <c r="C1080" s="317"/>
      <c r="D1080" s="317"/>
      <c r="E1080" s="317"/>
      <c r="F1080" s="317"/>
      <c r="G1080" s="317"/>
      <c r="H1080" s="1318"/>
      <c r="I1080" s="318"/>
    </row>
    <row r="1081" spans="1:9" ht="12.75">
      <c r="A1081" s="319"/>
      <c r="B1081" s="1252"/>
      <c r="C1081" s="317"/>
      <c r="D1081" s="317"/>
      <c r="E1081" s="317"/>
      <c r="F1081" s="317"/>
      <c r="G1081" s="317"/>
      <c r="H1081" s="1318"/>
      <c r="I1081" s="318"/>
    </row>
    <row r="1082" spans="1:9" ht="12.75">
      <c r="A1082" s="319"/>
      <c r="B1082" s="1252"/>
      <c r="C1082" s="317"/>
      <c r="D1082" s="317"/>
      <c r="E1082" s="317"/>
      <c r="F1082" s="317"/>
      <c r="G1082" s="317"/>
      <c r="H1082" s="1318"/>
      <c r="I1082" s="318"/>
    </row>
    <row r="1083" spans="1:9" ht="12.75">
      <c r="A1083" s="319"/>
      <c r="B1083" s="1252"/>
      <c r="C1083" s="317"/>
      <c r="D1083" s="317"/>
      <c r="E1083" s="317"/>
      <c r="F1083" s="317"/>
      <c r="G1083" s="317"/>
      <c r="H1083" s="1318"/>
      <c r="I1083" s="318"/>
    </row>
    <row r="1084" spans="1:9" ht="12.75">
      <c r="A1084" s="319"/>
      <c r="B1084" s="1252"/>
      <c r="C1084" s="317"/>
      <c r="D1084" s="317"/>
      <c r="E1084" s="317"/>
      <c r="F1084" s="317"/>
      <c r="G1084" s="317"/>
      <c r="H1084" s="1318"/>
      <c r="I1084" s="318"/>
    </row>
    <row r="1085" spans="1:9" ht="12.75">
      <c r="A1085" s="319"/>
      <c r="B1085" s="1252"/>
      <c r="C1085" s="317"/>
      <c r="D1085" s="317"/>
      <c r="E1085" s="317"/>
      <c r="F1085" s="317"/>
      <c r="G1085" s="317"/>
      <c r="H1085" s="1318"/>
      <c r="I1085" s="318"/>
    </row>
    <row r="1086" spans="1:9" ht="12.75">
      <c r="A1086" s="319"/>
      <c r="B1086" s="1252"/>
      <c r="C1086" s="317"/>
      <c r="D1086" s="317"/>
      <c r="E1086" s="317"/>
      <c r="F1086" s="317"/>
      <c r="G1086" s="317"/>
      <c r="H1086" s="1318"/>
      <c r="I1086" s="318"/>
    </row>
    <row r="1087" spans="1:9" ht="12.75">
      <c r="A1087" s="319"/>
      <c r="B1087" s="1252"/>
      <c r="C1087" s="317"/>
      <c r="D1087" s="317"/>
      <c r="E1087" s="317"/>
      <c r="F1087" s="317"/>
      <c r="G1087" s="317"/>
      <c r="H1087" s="1318"/>
      <c r="I1087" s="318"/>
    </row>
    <row r="1088" spans="1:9" ht="12.75">
      <c r="A1088" s="319"/>
      <c r="B1088" s="1252"/>
      <c r="C1088" s="317"/>
      <c r="D1088" s="317"/>
      <c r="E1088" s="317"/>
      <c r="F1088" s="317"/>
      <c r="G1088" s="317"/>
      <c r="H1088" s="1318"/>
      <c r="I1088" s="318"/>
    </row>
    <row r="1089" spans="1:9" ht="12.75">
      <c r="A1089" s="319"/>
      <c r="B1089" s="1252"/>
      <c r="C1089" s="317"/>
      <c r="D1089" s="317"/>
      <c r="E1089" s="317"/>
      <c r="F1089" s="317"/>
      <c r="G1089" s="317"/>
      <c r="H1089" s="1318"/>
      <c r="I1089" s="318"/>
    </row>
    <row r="1090" spans="1:9" ht="12.75">
      <c r="A1090" s="319"/>
      <c r="B1090" s="1252"/>
      <c r="C1090" s="317"/>
      <c r="D1090" s="317"/>
      <c r="E1090" s="317"/>
      <c r="F1090" s="317"/>
      <c r="G1090" s="317"/>
      <c r="H1090" s="1318"/>
      <c r="I1090" s="318"/>
    </row>
    <row r="1091" spans="1:9" ht="12.75">
      <c r="A1091" s="319"/>
      <c r="B1091" s="1252"/>
      <c r="C1091" s="317"/>
      <c r="D1091" s="317"/>
      <c r="E1091" s="317"/>
      <c r="F1091" s="317"/>
      <c r="G1091" s="317"/>
      <c r="H1091" s="1318"/>
      <c r="I1091" s="318"/>
    </row>
    <row r="1092" spans="1:9" ht="12.75">
      <c r="A1092" s="319"/>
      <c r="B1092" s="1252"/>
      <c r="C1092" s="317"/>
      <c r="D1092" s="317"/>
      <c r="E1092" s="317"/>
      <c r="F1092" s="317"/>
      <c r="G1092" s="317"/>
      <c r="H1092" s="1318"/>
      <c r="I1092" s="318"/>
    </row>
    <row r="1093" spans="1:9" ht="12.75">
      <c r="A1093" s="319"/>
      <c r="B1093" s="1252"/>
      <c r="C1093" s="317"/>
      <c r="D1093" s="317"/>
      <c r="E1093" s="317"/>
      <c r="F1093" s="317"/>
      <c r="G1093" s="317"/>
      <c r="H1093" s="1318"/>
      <c r="I1093" s="318"/>
    </row>
    <row r="1094" spans="1:9" ht="12.75">
      <c r="A1094" s="319"/>
      <c r="B1094" s="1252"/>
      <c r="C1094" s="317"/>
      <c r="D1094" s="317"/>
      <c r="E1094" s="317"/>
      <c r="F1094" s="317"/>
      <c r="G1094" s="317"/>
      <c r="H1094" s="1318"/>
      <c r="I1094" s="318"/>
    </row>
    <row r="1095" spans="1:9" ht="12.75">
      <c r="A1095" s="319"/>
      <c r="B1095" s="1252"/>
      <c r="C1095" s="317"/>
      <c r="D1095" s="317"/>
      <c r="E1095" s="317"/>
      <c r="F1095" s="317"/>
      <c r="G1095" s="317"/>
      <c r="H1095" s="1318"/>
      <c r="I1095" s="318"/>
    </row>
    <row r="1096" spans="1:9" ht="12.75">
      <c r="A1096" s="319"/>
      <c r="B1096" s="1252"/>
      <c r="C1096" s="317"/>
      <c r="D1096" s="317"/>
      <c r="E1096" s="317"/>
      <c r="F1096" s="317"/>
      <c r="G1096" s="317"/>
      <c r="H1096" s="1318"/>
      <c r="I1096" s="318"/>
    </row>
    <row r="1097" spans="1:9" ht="12.75">
      <c r="A1097" s="319"/>
      <c r="B1097" s="1252"/>
      <c r="C1097" s="317"/>
      <c r="D1097" s="317"/>
      <c r="E1097" s="317"/>
      <c r="F1097" s="317"/>
      <c r="G1097" s="317"/>
      <c r="H1097" s="1318"/>
      <c r="I1097" s="318"/>
    </row>
    <row r="1098" spans="1:9" ht="12.75">
      <c r="A1098" s="319"/>
      <c r="B1098" s="1252"/>
      <c r="C1098" s="317"/>
      <c r="D1098" s="317"/>
      <c r="E1098" s="317"/>
      <c r="F1098" s="317"/>
      <c r="G1098" s="317"/>
      <c r="H1098" s="1318"/>
      <c r="I1098" s="318"/>
    </row>
    <row r="1099" spans="1:9" ht="12.75">
      <c r="A1099" s="319"/>
      <c r="B1099" s="1252"/>
      <c r="C1099" s="317"/>
      <c r="D1099" s="317"/>
      <c r="E1099" s="317"/>
      <c r="F1099" s="317"/>
      <c r="G1099" s="317"/>
      <c r="H1099" s="1318"/>
      <c r="I1099" s="318"/>
    </row>
    <row r="1100" spans="1:9" ht="12.75">
      <c r="A1100" s="319"/>
      <c r="B1100" s="1252"/>
      <c r="C1100" s="317"/>
      <c r="D1100" s="317"/>
      <c r="E1100" s="317"/>
      <c r="F1100" s="317"/>
      <c r="G1100" s="317"/>
      <c r="H1100" s="1318"/>
      <c r="I1100" s="318"/>
    </row>
    <row r="1101" spans="1:9" ht="12.75">
      <c r="A1101" s="319"/>
      <c r="B1101" s="1252"/>
      <c r="C1101" s="317"/>
      <c r="D1101" s="317"/>
      <c r="E1101" s="317"/>
      <c r="F1101" s="317"/>
      <c r="G1101" s="317"/>
      <c r="H1101" s="1318"/>
      <c r="I1101" s="318"/>
    </row>
    <row r="1102" spans="1:9" ht="12.75">
      <c r="A1102" s="319"/>
      <c r="B1102" s="1252"/>
      <c r="C1102" s="317"/>
      <c r="D1102" s="317"/>
      <c r="E1102" s="317"/>
      <c r="F1102" s="317"/>
      <c r="G1102" s="317"/>
      <c r="H1102" s="1318"/>
      <c r="I1102" s="318"/>
    </row>
    <row r="1103" spans="1:9" ht="12.75">
      <c r="A1103" s="319"/>
      <c r="B1103" s="1252"/>
      <c r="C1103" s="317"/>
      <c r="D1103" s="317"/>
      <c r="E1103" s="317"/>
      <c r="F1103" s="317"/>
      <c r="G1103" s="317"/>
      <c r="H1103" s="1318"/>
      <c r="I1103" s="318"/>
    </row>
    <row r="1104" spans="1:9" ht="12.75">
      <c r="A1104" s="319"/>
      <c r="B1104" s="1252"/>
      <c r="C1104" s="317"/>
      <c r="D1104" s="317"/>
      <c r="E1104" s="317"/>
      <c r="F1104" s="317"/>
      <c r="G1104" s="317"/>
      <c r="H1104" s="1318"/>
      <c r="I1104" s="318"/>
    </row>
    <row r="1105" spans="1:9" ht="12.75">
      <c r="A1105" s="319"/>
      <c r="B1105" s="1252"/>
      <c r="C1105" s="317"/>
      <c r="D1105" s="317"/>
      <c r="E1105" s="317"/>
      <c r="F1105" s="317"/>
      <c r="G1105" s="317"/>
      <c r="H1105" s="1318"/>
      <c r="I1105" s="318"/>
    </row>
    <row r="1106" spans="1:9" ht="12.75">
      <c r="A1106" s="319"/>
      <c r="B1106" s="1252"/>
      <c r="C1106" s="317"/>
      <c r="D1106" s="317"/>
      <c r="E1106" s="317"/>
      <c r="F1106" s="317"/>
      <c r="G1106" s="317"/>
      <c r="H1106" s="1318"/>
      <c r="I1106" s="318"/>
    </row>
    <row r="1107" spans="1:9" ht="12.75">
      <c r="A1107" s="319"/>
      <c r="B1107" s="1252"/>
      <c r="C1107" s="317"/>
      <c r="D1107" s="317"/>
      <c r="E1107" s="317"/>
      <c r="F1107" s="317"/>
      <c r="G1107" s="317"/>
      <c r="H1107" s="1318"/>
      <c r="I1107" s="318"/>
    </row>
    <row r="1108" spans="1:9" ht="12.75">
      <c r="A1108" s="319"/>
      <c r="B1108" s="1252"/>
      <c r="C1108" s="317"/>
      <c r="D1108" s="317"/>
      <c r="E1108" s="317"/>
      <c r="F1108" s="317"/>
      <c r="G1108" s="317"/>
      <c r="H1108" s="1318"/>
      <c r="I1108" s="318"/>
    </row>
    <row r="1109" spans="1:9" ht="12.75">
      <c r="A1109" s="319"/>
      <c r="B1109" s="1252"/>
      <c r="C1109" s="317"/>
      <c r="D1109" s="317"/>
      <c r="E1109" s="317"/>
      <c r="F1109" s="317"/>
      <c r="G1109" s="317"/>
      <c r="H1109" s="1318"/>
      <c r="I1109" s="318"/>
    </row>
    <row r="1110" spans="1:9" ht="12.75">
      <c r="A1110" s="319"/>
      <c r="B1110" s="1252"/>
      <c r="C1110" s="317"/>
      <c r="D1110" s="317"/>
      <c r="E1110" s="317"/>
      <c r="F1110" s="317"/>
      <c r="G1110" s="317"/>
      <c r="H1110" s="1318"/>
      <c r="I1110" s="318"/>
    </row>
    <row r="1111" spans="1:9" ht="12.75">
      <c r="A1111" s="319"/>
      <c r="B1111" s="1252"/>
      <c r="C1111" s="317"/>
      <c r="D1111" s="317"/>
      <c r="E1111" s="317"/>
      <c r="F1111" s="317"/>
      <c r="G1111" s="317"/>
      <c r="H1111" s="1318"/>
      <c r="I1111" s="318"/>
    </row>
    <row r="1112" spans="1:9" ht="12.75">
      <c r="A1112" s="319"/>
      <c r="B1112" s="1252"/>
      <c r="C1112" s="317"/>
      <c r="D1112" s="317"/>
      <c r="E1112" s="317"/>
      <c r="F1112" s="317"/>
      <c r="G1112" s="317"/>
      <c r="H1112" s="1318"/>
      <c r="I1112" s="318"/>
    </row>
    <row r="1113" spans="1:9" ht="12.75">
      <c r="A1113" s="319"/>
      <c r="B1113" s="1252"/>
      <c r="C1113" s="317"/>
      <c r="D1113" s="317"/>
      <c r="E1113" s="317"/>
      <c r="F1113" s="317"/>
      <c r="G1113" s="317"/>
      <c r="H1113" s="1318"/>
      <c r="I1113" s="318"/>
    </row>
    <row r="1114" spans="1:9" ht="12.75">
      <c r="A1114" s="319"/>
      <c r="B1114" s="1252"/>
      <c r="C1114" s="317"/>
      <c r="D1114" s="317"/>
      <c r="E1114" s="317"/>
      <c r="F1114" s="317"/>
      <c r="G1114" s="317"/>
      <c r="H1114" s="1318"/>
      <c r="I1114" s="318"/>
    </row>
    <row r="1115" spans="1:9" ht="12.75">
      <c r="A1115" s="319"/>
      <c r="B1115" s="1252"/>
      <c r="C1115" s="317"/>
      <c r="D1115" s="317"/>
      <c r="E1115" s="317"/>
      <c r="F1115" s="317"/>
      <c r="G1115" s="317"/>
      <c r="H1115" s="1318"/>
      <c r="I1115" s="318"/>
    </row>
    <row r="1116" spans="1:9" ht="12.75">
      <c r="A1116" s="319"/>
      <c r="B1116" s="1252"/>
      <c r="C1116" s="317"/>
      <c r="D1116" s="317"/>
      <c r="E1116" s="317"/>
      <c r="F1116" s="317"/>
      <c r="G1116" s="317"/>
      <c r="H1116" s="1318"/>
      <c r="I1116" s="318"/>
    </row>
    <row r="1117" spans="1:9" ht="12.75">
      <c r="A1117" s="319"/>
      <c r="B1117" s="1252"/>
      <c r="C1117" s="317"/>
      <c r="D1117" s="317"/>
      <c r="E1117" s="317"/>
      <c r="F1117" s="317"/>
      <c r="G1117" s="317"/>
      <c r="H1117" s="1318"/>
      <c r="I1117" s="318"/>
    </row>
    <row r="1118" spans="1:9" ht="12.75">
      <c r="A1118" s="319"/>
      <c r="B1118" s="1252"/>
      <c r="C1118" s="317"/>
      <c r="D1118" s="317"/>
      <c r="E1118" s="317"/>
      <c r="F1118" s="317"/>
      <c r="G1118" s="317"/>
      <c r="H1118" s="1318"/>
      <c r="I1118" s="318"/>
    </row>
    <row r="1119" spans="1:9" ht="12.75">
      <c r="A1119" s="319"/>
      <c r="B1119" s="1252"/>
      <c r="C1119" s="317"/>
      <c r="D1119" s="317"/>
      <c r="E1119" s="317"/>
      <c r="F1119" s="317"/>
      <c r="G1119" s="317"/>
      <c r="H1119" s="1318"/>
      <c r="I1119" s="318"/>
    </row>
    <row r="1120" spans="1:9" ht="12.75">
      <c r="A1120" s="319"/>
      <c r="B1120" s="1252"/>
      <c r="C1120" s="317"/>
      <c r="D1120" s="317"/>
      <c r="E1120" s="317"/>
      <c r="F1120" s="317"/>
      <c r="G1120" s="317"/>
      <c r="H1120" s="1318"/>
      <c r="I1120" s="318"/>
    </row>
    <row r="1121" spans="1:9" ht="12.75">
      <c r="A1121" s="319"/>
      <c r="B1121" s="1252"/>
      <c r="C1121" s="317"/>
      <c r="D1121" s="317"/>
      <c r="E1121" s="317"/>
      <c r="F1121" s="317"/>
      <c r="G1121" s="317"/>
      <c r="H1121" s="1318"/>
      <c r="I1121" s="318"/>
    </row>
    <row r="1122" spans="1:9" ht="12.75">
      <c r="A1122" s="319"/>
      <c r="B1122" s="1252"/>
      <c r="C1122" s="317"/>
      <c r="D1122" s="317"/>
      <c r="E1122" s="317"/>
      <c r="F1122" s="317"/>
      <c r="G1122" s="317"/>
      <c r="H1122" s="1318"/>
      <c r="I1122" s="318"/>
    </row>
    <row r="1123" spans="1:9" ht="12.75">
      <c r="A1123" s="319"/>
      <c r="B1123" s="1252"/>
      <c r="C1123" s="317"/>
      <c r="D1123" s="317"/>
      <c r="E1123" s="317"/>
      <c r="F1123" s="317"/>
      <c r="G1123" s="317"/>
      <c r="H1123" s="1318"/>
      <c r="I1123" s="318"/>
    </row>
    <row r="1124" spans="1:9" ht="12.75">
      <c r="A1124" s="319"/>
      <c r="B1124" s="1252"/>
      <c r="C1124" s="317"/>
      <c r="D1124" s="317"/>
      <c r="E1124" s="317"/>
      <c r="F1124" s="317"/>
      <c r="G1124" s="317"/>
      <c r="H1124" s="1318"/>
      <c r="I1124" s="318"/>
    </row>
    <row r="1125" spans="1:9" ht="12.75">
      <c r="A1125" s="319"/>
      <c r="B1125" s="1252"/>
      <c r="C1125" s="317"/>
      <c r="D1125" s="317"/>
      <c r="E1125" s="317"/>
      <c r="F1125" s="317"/>
      <c r="G1125" s="317"/>
      <c r="H1125" s="1318"/>
      <c r="I1125" s="318"/>
    </row>
    <row r="1126" spans="1:9" ht="12.75">
      <c r="A1126" s="319"/>
      <c r="B1126" s="1252"/>
      <c r="C1126" s="317"/>
      <c r="D1126" s="317"/>
      <c r="E1126" s="317"/>
      <c r="F1126" s="317"/>
      <c r="G1126" s="317"/>
      <c r="H1126" s="1318"/>
      <c r="I1126" s="318"/>
    </row>
    <row r="1127" spans="1:9" ht="12.75">
      <c r="A1127" s="319"/>
      <c r="B1127" s="1252"/>
      <c r="C1127" s="317"/>
      <c r="D1127" s="317"/>
      <c r="E1127" s="317"/>
      <c r="F1127" s="317"/>
      <c r="G1127" s="317"/>
      <c r="H1127" s="1318"/>
      <c r="I1127" s="318"/>
    </row>
    <row r="1128" spans="1:9" ht="12.75">
      <c r="A1128" s="319"/>
      <c r="B1128" s="1252"/>
      <c r="C1128" s="317"/>
      <c r="D1128" s="317"/>
      <c r="E1128" s="317"/>
      <c r="F1128" s="317"/>
      <c r="G1128" s="317"/>
      <c r="H1128" s="1318"/>
      <c r="I1128" s="318"/>
    </row>
    <row r="1129" spans="1:9" ht="12.75">
      <c r="A1129" s="319"/>
      <c r="B1129" s="1252"/>
      <c r="C1129" s="317"/>
      <c r="D1129" s="317"/>
      <c r="E1129" s="317"/>
      <c r="F1129" s="317"/>
      <c r="G1129" s="317"/>
      <c r="H1129" s="1318"/>
      <c r="I1129" s="318"/>
    </row>
    <row r="1130" spans="1:9" ht="12.75">
      <c r="A1130" s="319"/>
      <c r="B1130" s="1252"/>
      <c r="C1130" s="317"/>
      <c r="D1130" s="317"/>
      <c r="E1130" s="317"/>
      <c r="F1130" s="317"/>
      <c r="G1130" s="317"/>
      <c r="H1130" s="1318"/>
      <c r="I1130" s="318"/>
    </row>
    <row r="1131" spans="1:9" ht="12.75">
      <c r="A1131" s="319"/>
      <c r="B1131" s="1252"/>
      <c r="C1131" s="317"/>
      <c r="D1131" s="317"/>
      <c r="E1131" s="317"/>
      <c r="F1131" s="317"/>
      <c r="G1131" s="317"/>
      <c r="H1131" s="1318"/>
      <c r="I1131" s="318"/>
    </row>
    <row r="1132" spans="1:9" ht="12.75">
      <c r="A1132" s="319"/>
      <c r="B1132" s="1252"/>
      <c r="C1132" s="317"/>
      <c r="D1132" s="317"/>
      <c r="E1132" s="317"/>
      <c r="F1132" s="317"/>
      <c r="G1132" s="317"/>
      <c r="H1132" s="1318"/>
      <c r="I1132" s="318"/>
    </row>
    <row r="1133" spans="1:9" ht="12.75">
      <c r="A1133" s="319"/>
      <c r="B1133" s="1252"/>
      <c r="C1133" s="317"/>
      <c r="D1133" s="317"/>
      <c r="E1133" s="317"/>
      <c r="F1133" s="317"/>
      <c r="G1133" s="317"/>
      <c r="H1133" s="1318"/>
      <c r="I1133" s="318"/>
    </row>
    <row r="1134" spans="1:9" ht="12.75">
      <c r="A1134" s="319"/>
      <c r="B1134" s="1252"/>
      <c r="C1134" s="317"/>
      <c r="D1134" s="317"/>
      <c r="E1134" s="317"/>
      <c r="F1134" s="317"/>
      <c r="G1134" s="317"/>
      <c r="H1134" s="1318"/>
      <c r="I1134" s="318"/>
    </row>
    <row r="1135" spans="1:9" ht="12.75">
      <c r="A1135" s="319"/>
      <c r="B1135" s="1252"/>
      <c r="C1135" s="317"/>
      <c r="D1135" s="317"/>
      <c r="E1135" s="317"/>
      <c r="F1135" s="317"/>
      <c r="G1135" s="317"/>
      <c r="H1135" s="1318"/>
      <c r="I1135" s="318"/>
    </row>
    <row r="1136" spans="1:9" ht="12.75">
      <c r="A1136" s="319"/>
      <c r="B1136" s="1252"/>
      <c r="C1136" s="317"/>
      <c r="D1136" s="317"/>
      <c r="E1136" s="317"/>
      <c r="F1136" s="317"/>
      <c r="G1136" s="317"/>
      <c r="H1136" s="1318"/>
      <c r="I1136" s="318"/>
    </row>
    <row r="1137" spans="1:9" ht="12.75">
      <c r="A1137" s="319"/>
      <c r="B1137" s="1252"/>
      <c r="C1137" s="317"/>
      <c r="D1137" s="317"/>
      <c r="E1137" s="317"/>
      <c r="F1137" s="317"/>
      <c r="G1137" s="317"/>
      <c r="H1137" s="1318"/>
      <c r="I1137" s="318"/>
    </row>
    <row r="1138" spans="1:9" ht="12.75">
      <c r="A1138" s="319"/>
      <c r="B1138" s="1252"/>
      <c r="C1138" s="317"/>
      <c r="D1138" s="317"/>
      <c r="E1138" s="317"/>
      <c r="F1138" s="317"/>
      <c r="G1138" s="317"/>
      <c r="H1138" s="1318"/>
      <c r="I1138" s="318"/>
    </row>
    <row r="1139" spans="1:9" ht="12.75">
      <c r="A1139" s="319"/>
      <c r="B1139" s="1252"/>
      <c r="C1139" s="317"/>
      <c r="D1139" s="317"/>
      <c r="E1139" s="317"/>
      <c r="F1139" s="317"/>
      <c r="G1139" s="317"/>
      <c r="H1139" s="1318"/>
      <c r="I1139" s="318"/>
    </row>
    <row r="1140" spans="1:9" ht="12.75">
      <c r="A1140" s="319"/>
      <c r="B1140" s="1252"/>
      <c r="C1140" s="317"/>
      <c r="D1140" s="317"/>
      <c r="E1140" s="317"/>
      <c r="F1140" s="317"/>
      <c r="G1140" s="317"/>
      <c r="H1140" s="1318"/>
      <c r="I1140" s="318"/>
    </row>
    <row r="1141" spans="1:9" ht="12.75">
      <c r="A1141" s="319"/>
      <c r="B1141" s="1252"/>
      <c r="C1141" s="317"/>
      <c r="D1141" s="317"/>
      <c r="E1141" s="317"/>
      <c r="F1141" s="317"/>
      <c r="G1141" s="317"/>
      <c r="H1141" s="1318"/>
      <c r="I1141" s="318"/>
    </row>
    <row r="1142" spans="1:9" ht="12.75">
      <c r="A1142" s="319"/>
      <c r="B1142" s="1252"/>
      <c r="C1142" s="317"/>
      <c r="D1142" s="317"/>
      <c r="E1142" s="317"/>
      <c r="F1142" s="317"/>
      <c r="G1142" s="317"/>
      <c r="H1142" s="1318"/>
      <c r="I1142" s="318"/>
    </row>
    <row r="1143" spans="1:9" ht="12.75">
      <c r="A1143" s="319"/>
      <c r="B1143" s="1252"/>
      <c r="C1143" s="317"/>
      <c r="D1143" s="317"/>
      <c r="E1143" s="317"/>
      <c r="F1143" s="317"/>
      <c r="G1143" s="317"/>
      <c r="H1143" s="1318"/>
      <c r="I1143" s="318"/>
    </row>
    <row r="1144" spans="1:9" ht="12.75">
      <c r="A1144" s="319"/>
      <c r="B1144" s="1252"/>
      <c r="C1144" s="317"/>
      <c r="D1144" s="317"/>
      <c r="E1144" s="317"/>
      <c r="F1144" s="317"/>
      <c r="G1144" s="317"/>
      <c r="H1144" s="1318"/>
      <c r="I1144" s="318"/>
    </row>
    <row r="1145" spans="1:9" ht="12.75">
      <c r="A1145" s="319"/>
      <c r="B1145" s="1252"/>
      <c r="C1145" s="317"/>
      <c r="D1145" s="317"/>
      <c r="E1145" s="317"/>
      <c r="F1145" s="317"/>
      <c r="G1145" s="317"/>
      <c r="H1145" s="1318"/>
      <c r="I1145" s="318"/>
    </row>
    <row r="1146" spans="1:9" ht="12.75">
      <c r="A1146" s="319"/>
      <c r="B1146" s="1252"/>
      <c r="C1146" s="317"/>
      <c r="D1146" s="317"/>
      <c r="E1146" s="317"/>
      <c r="F1146" s="317"/>
      <c r="G1146" s="317"/>
      <c r="H1146" s="1318"/>
      <c r="I1146" s="318"/>
    </row>
    <row r="1147" spans="1:9" ht="12.75">
      <c r="A1147" s="319"/>
      <c r="B1147" s="1252"/>
      <c r="C1147" s="317"/>
      <c r="D1147" s="317"/>
      <c r="E1147" s="317"/>
      <c r="F1147" s="317"/>
      <c r="G1147" s="317"/>
      <c r="H1147" s="1318"/>
      <c r="I1147" s="318"/>
    </row>
    <row r="1148" spans="1:9" ht="12.75">
      <c r="A1148" s="319"/>
      <c r="B1148" s="1252"/>
      <c r="C1148" s="317"/>
      <c r="D1148" s="317"/>
      <c r="E1148" s="317"/>
      <c r="F1148" s="317"/>
      <c r="G1148" s="317"/>
      <c r="H1148" s="1318"/>
      <c r="I1148" s="318"/>
    </row>
    <row r="1149" spans="1:9" ht="12.75">
      <c r="A1149" s="319"/>
      <c r="B1149" s="1252"/>
      <c r="C1149" s="317"/>
      <c r="D1149" s="317"/>
      <c r="E1149" s="317"/>
      <c r="F1149" s="317"/>
      <c r="G1149" s="317"/>
      <c r="H1149" s="1318"/>
      <c r="I1149" s="318"/>
    </row>
    <row r="1150" spans="1:9" ht="12.75">
      <c r="A1150" s="319"/>
      <c r="B1150" s="1252"/>
      <c r="C1150" s="317"/>
      <c r="D1150" s="317"/>
      <c r="E1150" s="317"/>
      <c r="F1150" s="317"/>
      <c r="G1150" s="317"/>
      <c r="H1150" s="1318"/>
      <c r="I1150" s="318"/>
    </row>
    <row r="1151" spans="1:9" ht="12.75">
      <c r="A1151" s="319"/>
      <c r="B1151" s="1252"/>
      <c r="C1151" s="317"/>
      <c r="D1151" s="317"/>
      <c r="E1151" s="317"/>
      <c r="F1151" s="317"/>
      <c r="G1151" s="317"/>
      <c r="H1151" s="1318"/>
      <c r="I1151" s="318"/>
    </row>
    <row r="1152" spans="1:9" ht="12.75">
      <c r="A1152" s="319"/>
      <c r="B1152" s="1252"/>
      <c r="C1152" s="317"/>
      <c r="D1152" s="317"/>
      <c r="E1152" s="317"/>
      <c r="F1152" s="317"/>
      <c r="G1152" s="317"/>
      <c r="H1152" s="1318"/>
      <c r="I1152" s="318"/>
    </row>
    <row r="1153" spans="1:9" ht="12.75">
      <c r="A1153" s="319"/>
      <c r="B1153" s="1252"/>
      <c r="C1153" s="317"/>
      <c r="D1153" s="317"/>
      <c r="E1153" s="317"/>
      <c r="F1153" s="317"/>
      <c r="G1153" s="317"/>
      <c r="H1153" s="1318"/>
      <c r="I1153" s="318"/>
    </row>
    <row r="1154" spans="1:9" ht="12.75">
      <c r="A1154" s="319"/>
      <c r="B1154" s="1252"/>
      <c r="C1154" s="317"/>
      <c r="D1154" s="317"/>
      <c r="E1154" s="317"/>
      <c r="F1154" s="317"/>
      <c r="G1154" s="317"/>
      <c r="H1154" s="1318"/>
      <c r="I1154" s="318"/>
    </row>
    <row r="1155" spans="1:9" ht="12.75">
      <c r="A1155" s="319"/>
      <c r="B1155" s="1252"/>
      <c r="C1155" s="317"/>
      <c r="D1155" s="317"/>
      <c r="E1155" s="317"/>
      <c r="F1155" s="317"/>
      <c r="G1155" s="317"/>
      <c r="H1155" s="1318"/>
      <c r="I1155" s="318"/>
    </row>
    <row r="1156" spans="1:9" ht="12.75">
      <c r="A1156" s="319"/>
      <c r="B1156" s="1252"/>
      <c r="C1156" s="317"/>
      <c r="D1156" s="317"/>
      <c r="E1156" s="317"/>
      <c r="F1156" s="317"/>
      <c r="G1156" s="317"/>
      <c r="H1156" s="1318"/>
      <c r="I1156" s="318"/>
    </row>
    <row r="1157" spans="1:9" ht="12.75">
      <c r="A1157" s="319"/>
      <c r="B1157" s="1252"/>
      <c r="C1157" s="317"/>
      <c r="D1157" s="317"/>
      <c r="E1157" s="317"/>
      <c r="F1157" s="317"/>
      <c r="G1157" s="317"/>
      <c r="H1157" s="1318"/>
      <c r="I1157" s="318"/>
    </row>
    <row r="1158" spans="1:9" ht="12.75">
      <c r="A1158" s="319"/>
      <c r="B1158" s="1252"/>
      <c r="C1158" s="317"/>
      <c r="D1158" s="317"/>
      <c r="E1158" s="317"/>
      <c r="F1158" s="317"/>
      <c r="G1158" s="317"/>
      <c r="H1158" s="1318"/>
      <c r="I1158" s="318"/>
    </row>
    <row r="1159" spans="1:9" ht="12.75">
      <c r="A1159" s="319"/>
      <c r="B1159" s="1252"/>
      <c r="C1159" s="317"/>
      <c r="D1159" s="317"/>
      <c r="E1159" s="317"/>
      <c r="F1159" s="317"/>
      <c r="G1159" s="317"/>
      <c r="H1159" s="1318"/>
      <c r="I1159" s="318"/>
    </row>
    <row r="1160" spans="1:9" ht="12.75">
      <c r="A1160" s="319"/>
      <c r="B1160" s="1252"/>
      <c r="C1160" s="317"/>
      <c r="D1160" s="317"/>
      <c r="E1160" s="317"/>
      <c r="F1160" s="317"/>
      <c r="G1160" s="317"/>
      <c r="H1160" s="1318"/>
      <c r="I1160" s="318"/>
    </row>
    <row r="1161" spans="1:9" ht="12.75">
      <c r="A1161" s="319"/>
      <c r="B1161" s="1252"/>
      <c r="C1161" s="317"/>
      <c r="D1161" s="317"/>
      <c r="E1161" s="317"/>
      <c r="F1161" s="317"/>
      <c r="G1161" s="317"/>
      <c r="H1161" s="1318"/>
      <c r="I1161" s="318"/>
    </row>
    <row r="1162" spans="1:9" ht="12.75">
      <c r="A1162" s="319"/>
      <c r="B1162" s="1252"/>
      <c r="C1162" s="317"/>
      <c r="D1162" s="317"/>
      <c r="E1162" s="317"/>
      <c r="F1162" s="317"/>
      <c r="G1162" s="317"/>
      <c r="H1162" s="1318"/>
      <c r="I1162" s="318"/>
    </row>
    <row r="1163" spans="1:9" ht="12.75">
      <c r="A1163" s="319"/>
      <c r="B1163" s="1252"/>
      <c r="C1163" s="317"/>
      <c r="D1163" s="317"/>
      <c r="E1163" s="317"/>
      <c r="F1163" s="317"/>
      <c r="G1163" s="317"/>
      <c r="H1163" s="1318"/>
      <c r="I1163" s="318"/>
    </row>
    <row r="1164" spans="1:9" ht="12.75">
      <c r="A1164" s="319"/>
      <c r="B1164" s="1252"/>
      <c r="C1164" s="317"/>
      <c r="D1164" s="317"/>
      <c r="E1164" s="317"/>
      <c r="F1164" s="317"/>
      <c r="G1164" s="317"/>
      <c r="H1164" s="1318"/>
      <c r="I1164" s="318"/>
    </row>
    <row r="1165" spans="1:9" ht="12.75">
      <c r="A1165" s="319"/>
      <c r="B1165" s="1252"/>
      <c r="C1165" s="317"/>
      <c r="D1165" s="317"/>
      <c r="E1165" s="317"/>
      <c r="F1165" s="317"/>
      <c r="G1165" s="317"/>
      <c r="H1165" s="1318"/>
      <c r="I1165" s="318"/>
    </row>
    <row r="1166" spans="1:9" ht="12.75">
      <c r="A1166" s="319"/>
      <c r="B1166" s="1252"/>
      <c r="C1166" s="317"/>
      <c r="D1166" s="317"/>
      <c r="E1166" s="317"/>
      <c r="F1166" s="317"/>
      <c r="G1166" s="317"/>
      <c r="H1166" s="1318"/>
      <c r="I1166" s="318"/>
    </row>
    <row r="1167" spans="1:9" ht="12.75">
      <c r="A1167" s="319"/>
      <c r="B1167" s="1252"/>
      <c r="C1167" s="317"/>
      <c r="D1167" s="317"/>
      <c r="E1167" s="317"/>
      <c r="F1167" s="317"/>
      <c r="G1167" s="317"/>
      <c r="H1167" s="1318"/>
      <c r="I1167" s="318"/>
    </row>
    <row r="1168" spans="1:9" ht="12.75">
      <c r="A1168" s="319"/>
      <c r="B1168" s="1252"/>
      <c r="C1168" s="317"/>
      <c r="D1168" s="317"/>
      <c r="E1168" s="317"/>
      <c r="F1168" s="317"/>
      <c r="G1168" s="317"/>
      <c r="H1168" s="1318"/>
      <c r="I1168" s="318"/>
    </row>
    <row r="1169" spans="1:9" ht="12.75">
      <c r="A1169" s="319"/>
      <c r="B1169" s="1252"/>
      <c r="C1169" s="317"/>
      <c r="D1169" s="317"/>
      <c r="E1169" s="317"/>
      <c r="F1169" s="317"/>
      <c r="G1169" s="317"/>
      <c r="H1169" s="1318"/>
      <c r="I1169" s="318"/>
    </row>
    <row r="1170" spans="1:9" ht="12.75">
      <c r="A1170" s="319"/>
      <c r="B1170" s="1252"/>
      <c r="C1170" s="317"/>
      <c r="D1170" s="317"/>
      <c r="E1170" s="317"/>
      <c r="F1170" s="317"/>
      <c r="G1170" s="317"/>
      <c r="H1170" s="1318"/>
      <c r="I1170" s="318"/>
    </row>
    <row r="1171" spans="1:9" ht="12.75">
      <c r="A1171" s="319"/>
      <c r="B1171" s="1252"/>
      <c r="C1171" s="317"/>
      <c r="D1171" s="317"/>
      <c r="E1171" s="317"/>
      <c r="F1171" s="317"/>
      <c r="G1171" s="317"/>
      <c r="H1171" s="1318"/>
      <c r="I1171" s="318"/>
    </row>
    <row r="1172" spans="1:9" ht="12.75">
      <c r="A1172" s="319"/>
      <c r="B1172" s="1252"/>
      <c r="C1172" s="317"/>
      <c r="D1172" s="317"/>
      <c r="E1172" s="317"/>
      <c r="F1172" s="317"/>
      <c r="G1172" s="317"/>
      <c r="H1172" s="1318"/>
      <c r="I1172" s="318"/>
    </row>
    <row r="1173" spans="1:9" ht="12.75">
      <c r="A1173" s="319"/>
      <c r="B1173" s="1252"/>
      <c r="C1173" s="317"/>
      <c r="D1173" s="317"/>
      <c r="E1173" s="317"/>
      <c r="F1173" s="317"/>
      <c r="G1173" s="317"/>
      <c r="H1173" s="1318"/>
      <c r="I1173" s="318"/>
    </row>
    <row r="1174" spans="1:9" ht="12.75">
      <c r="A1174" s="319"/>
      <c r="B1174" s="1252"/>
      <c r="C1174" s="317"/>
      <c r="D1174" s="317"/>
      <c r="E1174" s="317"/>
      <c r="F1174" s="317"/>
      <c r="G1174" s="317"/>
      <c r="H1174" s="1318"/>
      <c r="I1174" s="318"/>
    </row>
    <row r="1175" spans="1:9" ht="12.75">
      <c r="A1175" s="319"/>
      <c r="B1175" s="1252"/>
      <c r="C1175" s="317"/>
      <c r="D1175" s="317"/>
      <c r="E1175" s="317"/>
      <c r="F1175" s="317"/>
      <c r="G1175" s="317"/>
      <c r="H1175" s="1318"/>
      <c r="I1175" s="318"/>
    </row>
    <row r="1176" spans="1:9" ht="12.75">
      <c r="A1176" s="319"/>
      <c r="B1176" s="1252"/>
      <c r="C1176" s="317"/>
      <c r="D1176" s="317"/>
      <c r="E1176" s="317"/>
      <c r="F1176" s="317"/>
      <c r="G1176" s="317"/>
      <c r="H1176" s="1318"/>
      <c r="I1176" s="318"/>
    </row>
    <row r="1177" spans="1:9" ht="12.75">
      <c r="A1177" s="319"/>
      <c r="B1177" s="1252"/>
      <c r="C1177" s="317"/>
      <c r="D1177" s="317"/>
      <c r="E1177" s="317"/>
      <c r="F1177" s="317"/>
      <c r="G1177" s="317"/>
      <c r="H1177" s="1318"/>
      <c r="I1177" s="318"/>
    </row>
    <row r="1178" spans="1:9" ht="12.75">
      <c r="A1178" s="319"/>
      <c r="B1178" s="1252"/>
      <c r="C1178" s="317"/>
      <c r="D1178" s="317"/>
      <c r="E1178" s="317"/>
      <c r="F1178" s="317"/>
      <c r="G1178" s="317"/>
      <c r="H1178" s="1318"/>
      <c r="I1178" s="318"/>
    </row>
    <row r="1179" spans="1:9" ht="12.75">
      <c r="A1179" s="319"/>
      <c r="B1179" s="1252"/>
      <c r="C1179" s="317"/>
      <c r="D1179" s="317"/>
      <c r="E1179" s="317"/>
      <c r="F1179" s="317"/>
      <c r="G1179" s="317"/>
      <c r="H1179" s="1318"/>
      <c r="I1179" s="318"/>
    </row>
    <row r="1180" spans="1:9" ht="12.75">
      <c r="A1180" s="319"/>
      <c r="B1180" s="1252"/>
      <c r="C1180" s="317"/>
      <c r="D1180" s="317"/>
      <c r="E1180" s="317"/>
      <c r="F1180" s="317"/>
      <c r="G1180" s="317"/>
      <c r="H1180" s="1318"/>
      <c r="I1180" s="318"/>
    </row>
    <row r="1181" spans="1:9" ht="12.75">
      <c r="A1181" s="319"/>
      <c r="B1181" s="1252"/>
      <c r="C1181" s="317"/>
      <c r="D1181" s="317"/>
      <c r="E1181" s="317"/>
      <c r="F1181" s="317"/>
      <c r="G1181" s="317"/>
      <c r="H1181" s="1318"/>
      <c r="I1181" s="318"/>
    </row>
    <row r="1182" spans="1:9" ht="12.75">
      <c r="A1182" s="319"/>
      <c r="B1182" s="1252"/>
      <c r="C1182" s="317"/>
      <c r="D1182" s="317"/>
      <c r="E1182" s="317"/>
      <c r="F1182" s="317"/>
      <c r="G1182" s="317"/>
      <c r="H1182" s="1318"/>
      <c r="I1182" s="318"/>
    </row>
    <row r="1183" spans="1:9" ht="12.75">
      <c r="A1183" s="319"/>
      <c r="B1183" s="1252"/>
      <c r="C1183" s="317"/>
      <c r="D1183" s="317"/>
      <c r="E1183" s="317"/>
      <c r="F1183" s="317"/>
      <c r="G1183" s="317"/>
      <c r="H1183" s="1318"/>
      <c r="I1183" s="318"/>
    </row>
    <row r="1184" spans="1:9" ht="12.75">
      <c r="A1184" s="319"/>
      <c r="B1184" s="1252"/>
      <c r="C1184" s="317"/>
      <c r="D1184" s="317"/>
      <c r="E1184" s="317"/>
      <c r="F1184" s="317"/>
      <c r="G1184" s="317"/>
      <c r="H1184" s="1318"/>
      <c r="I1184" s="318"/>
    </row>
    <row r="1185" spans="1:9" ht="12.75">
      <c r="A1185" s="319"/>
      <c r="B1185" s="1252"/>
      <c r="C1185" s="317"/>
      <c r="D1185" s="317"/>
      <c r="E1185" s="317"/>
      <c r="F1185" s="317"/>
      <c r="G1185" s="317"/>
      <c r="H1185" s="1318"/>
      <c r="I1185" s="318"/>
    </row>
    <row r="1186" spans="1:9" ht="12.75">
      <c r="A1186" s="319"/>
      <c r="B1186" s="1252"/>
      <c r="C1186" s="317"/>
      <c r="D1186" s="317"/>
      <c r="E1186" s="317"/>
      <c r="F1186" s="317"/>
      <c r="G1186" s="317"/>
      <c r="H1186" s="1318"/>
      <c r="I1186" s="318"/>
    </row>
    <row r="1187" spans="1:9" ht="12.75">
      <c r="A1187" s="319"/>
      <c r="B1187" s="1252"/>
      <c r="C1187" s="317"/>
      <c r="D1187" s="317"/>
      <c r="E1187" s="317"/>
      <c r="F1187" s="317"/>
      <c r="G1187" s="317"/>
      <c r="H1187" s="1318"/>
      <c r="I1187" s="318"/>
    </row>
    <row r="1188" spans="1:9" ht="12.75">
      <c r="A1188" s="319"/>
      <c r="B1188" s="1252"/>
      <c r="C1188" s="317"/>
      <c r="D1188" s="317"/>
      <c r="E1188" s="317"/>
      <c r="F1188" s="317"/>
      <c r="G1188" s="317"/>
      <c r="H1188" s="1318"/>
      <c r="I1188" s="318"/>
    </row>
    <row r="1189" spans="1:9" ht="12.75">
      <c r="A1189" s="319"/>
      <c r="B1189" s="1252"/>
      <c r="C1189" s="317"/>
      <c r="D1189" s="317"/>
      <c r="E1189" s="317"/>
      <c r="F1189" s="317"/>
      <c r="G1189" s="317"/>
      <c r="H1189" s="1318"/>
      <c r="I1189" s="318"/>
    </row>
    <row r="1190" spans="1:9" ht="12.75">
      <c r="A1190" s="319"/>
      <c r="B1190" s="1252"/>
      <c r="C1190" s="317"/>
      <c r="D1190" s="317"/>
      <c r="E1190" s="317"/>
      <c r="F1190" s="317"/>
      <c r="G1190" s="317"/>
      <c r="H1190" s="1318"/>
      <c r="I1190" s="318"/>
    </row>
    <row r="1191" spans="1:9" ht="12.75">
      <c r="A1191" s="319"/>
      <c r="B1191" s="1252"/>
      <c r="C1191" s="317"/>
      <c r="D1191" s="317"/>
      <c r="E1191" s="317"/>
      <c r="F1191" s="317"/>
      <c r="G1191" s="317"/>
      <c r="H1191" s="1318"/>
      <c r="I1191" s="318"/>
    </row>
    <row r="1192" spans="1:9" ht="12.75">
      <c r="A1192" s="319"/>
      <c r="B1192" s="1252"/>
      <c r="C1192" s="317"/>
      <c r="D1192" s="317"/>
      <c r="E1192" s="317"/>
      <c r="F1192" s="317"/>
      <c r="G1192" s="317"/>
      <c r="H1192" s="1318"/>
      <c r="I1192" s="318"/>
    </row>
    <row r="1193" spans="1:9" ht="12.75">
      <c r="A1193" s="319"/>
      <c r="B1193" s="1252"/>
      <c r="C1193" s="317"/>
      <c r="D1193" s="317"/>
      <c r="E1193" s="317"/>
      <c r="F1193" s="317"/>
      <c r="G1193" s="317"/>
      <c r="H1193" s="1318"/>
      <c r="I1193" s="318"/>
    </row>
    <row r="1194" spans="1:9" ht="12.75">
      <c r="A1194" s="319"/>
      <c r="B1194" s="1252"/>
      <c r="C1194" s="317"/>
      <c r="D1194" s="317"/>
      <c r="E1194" s="317"/>
      <c r="F1194" s="317"/>
      <c r="G1194" s="317"/>
      <c r="H1194" s="1318"/>
      <c r="I1194" s="318"/>
    </row>
    <row r="1195" spans="1:9" ht="12.75">
      <c r="A1195" s="319"/>
      <c r="B1195" s="1252"/>
      <c r="C1195" s="317"/>
      <c r="D1195" s="317"/>
      <c r="E1195" s="317"/>
      <c r="F1195" s="317"/>
      <c r="G1195" s="317"/>
      <c r="H1195" s="1318"/>
      <c r="I1195" s="318"/>
    </row>
    <row r="1196" spans="1:9" ht="12.75">
      <c r="A1196" s="319"/>
      <c r="B1196" s="1252"/>
      <c r="C1196" s="317"/>
      <c r="D1196" s="317"/>
      <c r="E1196" s="317"/>
      <c r="F1196" s="317"/>
      <c r="G1196" s="317"/>
      <c r="H1196" s="1318"/>
      <c r="I1196" s="318"/>
    </row>
    <row r="1197" spans="1:9" ht="12.75">
      <c r="A1197" s="319"/>
      <c r="B1197" s="1252"/>
      <c r="C1197" s="317"/>
      <c r="D1197" s="317"/>
      <c r="E1197" s="317"/>
      <c r="F1197" s="317"/>
      <c r="G1197" s="317"/>
      <c r="H1197" s="1318"/>
      <c r="I1197" s="318"/>
    </row>
    <row r="1198" spans="1:9" ht="12.75">
      <c r="A1198" s="319"/>
      <c r="B1198" s="1252"/>
      <c r="C1198" s="317"/>
      <c r="D1198" s="317"/>
      <c r="E1198" s="317"/>
      <c r="F1198" s="317"/>
      <c r="G1198" s="317"/>
      <c r="H1198" s="1318"/>
      <c r="I1198" s="318"/>
    </row>
    <row r="1199" spans="1:9" ht="12.75">
      <c r="A1199" s="319"/>
      <c r="B1199" s="1252"/>
      <c r="C1199" s="317"/>
      <c r="D1199" s="317"/>
      <c r="E1199" s="317"/>
      <c r="F1199" s="317"/>
      <c r="G1199" s="317"/>
      <c r="H1199" s="1318"/>
      <c r="I1199" s="318"/>
    </row>
    <row r="1200" spans="1:9" ht="12.75">
      <c r="A1200" s="319"/>
      <c r="B1200" s="1252"/>
      <c r="C1200" s="317"/>
      <c r="D1200" s="317"/>
      <c r="E1200" s="317"/>
      <c r="F1200" s="317"/>
      <c r="G1200" s="317"/>
      <c r="H1200" s="1318"/>
      <c r="I1200" s="318"/>
    </row>
    <row r="1201" spans="1:9" ht="12.75">
      <c r="A1201" s="319"/>
      <c r="B1201" s="1252"/>
      <c r="C1201" s="317"/>
      <c r="D1201" s="317"/>
      <c r="E1201" s="317"/>
      <c r="F1201" s="317"/>
      <c r="G1201" s="317"/>
      <c r="H1201" s="1318"/>
      <c r="I1201" s="318"/>
    </row>
    <row r="1202" spans="1:9" ht="12.75">
      <c r="A1202" s="319"/>
      <c r="B1202" s="1252"/>
      <c r="C1202" s="317"/>
      <c r="D1202" s="317"/>
      <c r="E1202" s="317"/>
      <c r="F1202" s="317"/>
      <c r="G1202" s="317"/>
      <c r="H1202" s="1318"/>
      <c r="I1202" s="318"/>
    </row>
    <row r="1203" spans="1:9" ht="12.75">
      <c r="A1203" s="319"/>
      <c r="B1203" s="1252"/>
      <c r="C1203" s="317"/>
      <c r="D1203" s="317"/>
      <c r="E1203" s="317"/>
      <c r="F1203" s="317"/>
      <c r="G1203" s="317"/>
      <c r="H1203" s="1318"/>
      <c r="I1203" s="318"/>
    </row>
    <row r="1204" spans="1:9" ht="12.75">
      <c r="A1204" s="319"/>
      <c r="B1204" s="1252"/>
      <c r="C1204" s="317"/>
      <c r="D1204" s="317"/>
      <c r="E1204" s="317"/>
      <c r="F1204" s="317"/>
      <c r="G1204" s="317"/>
      <c r="H1204" s="1318"/>
      <c r="I1204" s="318"/>
    </row>
    <row r="1205" spans="1:9" ht="12.75">
      <c r="A1205" s="319"/>
      <c r="B1205" s="1252"/>
      <c r="C1205" s="317"/>
      <c r="D1205" s="317"/>
      <c r="E1205" s="317"/>
      <c r="F1205" s="317"/>
      <c r="G1205" s="317"/>
      <c r="H1205" s="1318"/>
      <c r="I1205" s="318"/>
    </row>
    <row r="1206" spans="1:9" ht="12.75">
      <c r="A1206" s="319"/>
      <c r="B1206" s="1252"/>
      <c r="C1206" s="317"/>
      <c r="D1206" s="317"/>
      <c r="E1206" s="317"/>
      <c r="F1206" s="317"/>
      <c r="G1206" s="317"/>
      <c r="H1206" s="1318"/>
      <c r="I1206" s="318"/>
    </row>
    <row r="1207" spans="1:9" ht="12.75">
      <c r="A1207" s="319"/>
      <c r="B1207" s="1252"/>
      <c r="C1207" s="317"/>
      <c r="D1207" s="317"/>
      <c r="E1207" s="317"/>
      <c r="F1207" s="317"/>
      <c r="G1207" s="317"/>
      <c r="H1207" s="1318"/>
      <c r="I1207" s="318"/>
    </row>
    <row r="1208" spans="1:9" ht="12.75">
      <c r="A1208" s="319"/>
      <c r="B1208" s="1252"/>
      <c r="C1208" s="317"/>
      <c r="D1208" s="317"/>
      <c r="E1208" s="317"/>
      <c r="F1208" s="317"/>
      <c r="G1208" s="317"/>
      <c r="H1208" s="1318"/>
      <c r="I1208" s="318"/>
    </row>
    <row r="1209" spans="1:9" ht="12.75">
      <c r="A1209" s="319"/>
      <c r="B1209" s="1252"/>
      <c r="C1209" s="317"/>
      <c r="D1209" s="317"/>
      <c r="E1209" s="317"/>
      <c r="F1209" s="317"/>
      <c r="G1209" s="317"/>
      <c r="H1209" s="1318"/>
      <c r="I1209" s="318"/>
    </row>
    <row r="1210" spans="1:9" ht="12.75">
      <c r="A1210" s="319"/>
      <c r="B1210" s="1252"/>
      <c r="C1210" s="317"/>
      <c r="D1210" s="317"/>
      <c r="E1210" s="317"/>
      <c r="F1210" s="317"/>
      <c r="G1210" s="317"/>
      <c r="H1210" s="1318"/>
      <c r="I1210" s="318"/>
    </row>
    <row r="1211" spans="1:9" ht="12.75">
      <c r="A1211" s="319"/>
      <c r="B1211" s="1252"/>
      <c r="C1211" s="317"/>
      <c r="D1211" s="317"/>
      <c r="E1211" s="317"/>
      <c r="F1211" s="317"/>
      <c r="G1211" s="317"/>
      <c r="H1211" s="1318"/>
      <c r="I1211" s="318"/>
    </row>
    <row r="1212" spans="1:9" ht="12.75">
      <c r="A1212" s="319"/>
      <c r="B1212" s="1252"/>
      <c r="C1212" s="317"/>
      <c r="D1212" s="317"/>
      <c r="E1212" s="317"/>
      <c r="F1212" s="317"/>
      <c r="G1212" s="317"/>
      <c r="H1212" s="1318"/>
      <c r="I1212" s="318"/>
    </row>
    <row r="1213" spans="1:9" ht="12.75">
      <c r="A1213" s="319"/>
      <c r="B1213" s="1252"/>
      <c r="C1213" s="317"/>
      <c r="D1213" s="317"/>
      <c r="E1213" s="317"/>
      <c r="F1213" s="317"/>
      <c r="G1213" s="317"/>
      <c r="H1213" s="1318"/>
      <c r="I1213" s="318"/>
    </row>
    <row r="1214" spans="1:9" ht="12.75">
      <c r="A1214" s="319"/>
      <c r="B1214" s="1252"/>
      <c r="C1214" s="317"/>
      <c r="D1214" s="317"/>
      <c r="E1214" s="317"/>
      <c r="F1214" s="317"/>
      <c r="G1214" s="317"/>
      <c r="H1214" s="1318"/>
      <c r="I1214" s="318"/>
    </row>
    <row r="1215" spans="1:9" ht="12.75">
      <c r="A1215" s="319"/>
      <c r="B1215" s="1252"/>
      <c r="C1215" s="317"/>
      <c r="D1215" s="317"/>
      <c r="E1215" s="317"/>
      <c r="F1215" s="317"/>
      <c r="G1215" s="317"/>
      <c r="H1215" s="1318"/>
      <c r="I1215" s="318"/>
    </row>
    <row r="1216" spans="1:9" ht="12.75">
      <c r="A1216" s="319"/>
      <c r="B1216" s="1252"/>
      <c r="C1216" s="317"/>
      <c r="D1216" s="317"/>
      <c r="E1216" s="317"/>
      <c r="F1216" s="317"/>
      <c r="G1216" s="317"/>
      <c r="H1216" s="1318"/>
      <c r="I1216" s="318"/>
    </row>
    <row r="1217" spans="1:9" ht="12.75">
      <c r="A1217" s="319"/>
      <c r="B1217" s="1252"/>
      <c r="C1217" s="317"/>
      <c r="D1217" s="317"/>
      <c r="E1217" s="317"/>
      <c r="F1217" s="317"/>
      <c r="G1217" s="317"/>
      <c r="H1217" s="1318"/>
      <c r="I1217" s="318"/>
    </row>
    <row r="1218" spans="1:9" ht="12.75">
      <c r="A1218" s="319"/>
      <c r="B1218" s="1252"/>
      <c r="C1218" s="317"/>
      <c r="D1218" s="317"/>
      <c r="E1218" s="317"/>
      <c r="F1218" s="317"/>
      <c r="G1218" s="317"/>
      <c r="H1218" s="1318"/>
      <c r="I1218" s="318"/>
    </row>
    <row r="1219" spans="1:9" ht="12.75">
      <c r="A1219" s="319"/>
      <c r="B1219" s="1252"/>
      <c r="C1219" s="317"/>
      <c r="D1219" s="317"/>
      <c r="E1219" s="317"/>
      <c r="F1219" s="317"/>
      <c r="G1219" s="317"/>
      <c r="H1219" s="1318"/>
      <c r="I1219" s="318"/>
    </row>
    <row r="1220" spans="1:9" ht="12.75">
      <c r="A1220" s="319"/>
      <c r="B1220" s="1252"/>
      <c r="C1220" s="317"/>
      <c r="D1220" s="317"/>
      <c r="E1220" s="317"/>
      <c r="F1220" s="317"/>
      <c r="G1220" s="317"/>
      <c r="H1220" s="1318"/>
      <c r="I1220" s="318"/>
    </row>
    <row r="1221" spans="1:9" ht="12.75">
      <c r="A1221" s="319"/>
      <c r="B1221" s="1252"/>
      <c r="C1221" s="317"/>
      <c r="D1221" s="317"/>
      <c r="E1221" s="317"/>
      <c r="F1221" s="317"/>
      <c r="G1221" s="317"/>
      <c r="H1221" s="1318"/>
      <c r="I1221" s="318"/>
    </row>
    <row r="1222" spans="1:9" ht="12.75">
      <c r="A1222" s="319"/>
      <c r="B1222" s="1252"/>
      <c r="C1222" s="317"/>
      <c r="D1222" s="317"/>
      <c r="E1222" s="317"/>
      <c r="F1222" s="317"/>
      <c r="G1222" s="317"/>
      <c r="H1222" s="1318"/>
      <c r="I1222" s="318"/>
    </row>
    <row r="1223" spans="1:9" ht="12.75">
      <c r="A1223" s="319"/>
      <c r="B1223" s="1252"/>
      <c r="C1223" s="317"/>
      <c r="D1223" s="317"/>
      <c r="E1223" s="317"/>
      <c r="F1223" s="317"/>
      <c r="G1223" s="317"/>
      <c r="H1223" s="1318"/>
      <c r="I1223" s="318"/>
    </row>
    <row r="1224" spans="1:9" ht="12.75">
      <c r="A1224" s="319"/>
      <c r="B1224" s="1252"/>
      <c r="C1224" s="317"/>
      <c r="D1224" s="317"/>
      <c r="E1224" s="317"/>
      <c r="F1224" s="317"/>
      <c r="G1224" s="317"/>
      <c r="H1224" s="1318"/>
      <c r="I1224" s="318"/>
    </row>
    <row r="1225" spans="1:9" ht="12.75">
      <c r="A1225" s="319"/>
      <c r="B1225" s="1252"/>
      <c r="C1225" s="317"/>
      <c r="D1225" s="317"/>
      <c r="E1225" s="317"/>
      <c r="F1225" s="317"/>
      <c r="G1225" s="317"/>
      <c r="H1225" s="1318"/>
      <c r="I1225" s="318"/>
    </row>
    <row r="1226" spans="1:9" ht="12.75">
      <c r="A1226" s="319"/>
      <c r="B1226" s="1252"/>
      <c r="C1226" s="317"/>
      <c r="D1226" s="317"/>
      <c r="E1226" s="317"/>
      <c r="F1226" s="317"/>
      <c r="G1226" s="317"/>
      <c r="H1226" s="1318"/>
      <c r="I1226" s="318"/>
    </row>
    <row r="1227" spans="1:9" ht="12.75">
      <c r="A1227" s="319"/>
      <c r="B1227" s="1252"/>
      <c r="C1227" s="317"/>
      <c r="D1227" s="317"/>
      <c r="E1227" s="317"/>
      <c r="F1227" s="317"/>
      <c r="G1227" s="317"/>
      <c r="H1227" s="1318"/>
      <c r="I1227" s="318"/>
    </row>
    <row r="1228" spans="1:9" ht="12.75">
      <c r="A1228" s="319"/>
      <c r="B1228" s="1252"/>
      <c r="C1228" s="317"/>
      <c r="D1228" s="317"/>
      <c r="E1228" s="317"/>
      <c r="F1228" s="317"/>
      <c r="G1228" s="317"/>
      <c r="H1228" s="1318"/>
      <c r="I1228" s="318"/>
    </row>
    <row r="1229" spans="1:9" ht="12.75">
      <c r="A1229" s="319"/>
      <c r="B1229" s="1252"/>
      <c r="C1229" s="317"/>
      <c r="D1229" s="317"/>
      <c r="E1229" s="317"/>
      <c r="F1229" s="317"/>
      <c r="G1229" s="317"/>
      <c r="H1229" s="1318"/>
      <c r="I1229" s="318"/>
    </row>
    <row r="1230" spans="1:9" ht="12.75">
      <c r="A1230" s="319"/>
      <c r="B1230" s="1252"/>
      <c r="C1230" s="317"/>
      <c r="D1230" s="317"/>
      <c r="E1230" s="317"/>
      <c r="F1230" s="317"/>
      <c r="G1230" s="317"/>
      <c r="H1230" s="1318"/>
      <c r="I1230" s="318"/>
    </row>
    <row r="1231" spans="1:9" ht="12.75">
      <c r="A1231" s="319"/>
      <c r="B1231" s="1252"/>
      <c r="C1231" s="317"/>
      <c r="D1231" s="317"/>
      <c r="E1231" s="317"/>
      <c r="F1231" s="317"/>
      <c r="G1231" s="317"/>
      <c r="H1231" s="1318"/>
      <c r="I1231" s="318"/>
    </row>
    <row r="1232" spans="1:9" ht="12.75">
      <c r="A1232" s="319"/>
      <c r="B1232" s="1252"/>
      <c r="C1232" s="317"/>
      <c r="D1232" s="317"/>
      <c r="E1232" s="317"/>
      <c r="F1232" s="317"/>
      <c r="G1232" s="317"/>
      <c r="H1232" s="1318"/>
      <c r="I1232" s="318"/>
    </row>
    <row r="1233" spans="1:9" ht="12.75">
      <c r="A1233" s="319"/>
      <c r="B1233" s="1252"/>
      <c r="C1233" s="317"/>
      <c r="D1233" s="317"/>
      <c r="E1233" s="317"/>
      <c r="F1233" s="317"/>
      <c r="G1233" s="317"/>
      <c r="H1233" s="1318"/>
      <c r="I1233" s="318"/>
    </row>
    <row r="1234" spans="1:9" ht="12.75">
      <c r="A1234" s="319"/>
      <c r="B1234" s="1252"/>
      <c r="C1234" s="317"/>
      <c r="D1234" s="317"/>
      <c r="E1234" s="317"/>
      <c r="F1234" s="317"/>
      <c r="G1234" s="317"/>
      <c r="H1234" s="1318"/>
      <c r="I1234" s="318"/>
    </row>
    <row r="1235" spans="1:9" ht="12.75">
      <c r="A1235" s="319"/>
      <c r="B1235" s="1252"/>
      <c r="C1235" s="317"/>
      <c r="D1235" s="317"/>
      <c r="E1235" s="317"/>
      <c r="F1235" s="317"/>
      <c r="G1235" s="317"/>
      <c r="H1235" s="1318"/>
      <c r="I1235" s="318"/>
    </row>
    <row r="1236" spans="1:9" ht="12.75">
      <c r="A1236" s="319"/>
      <c r="B1236" s="1252"/>
      <c r="C1236" s="317"/>
      <c r="D1236" s="317"/>
      <c r="E1236" s="317"/>
      <c r="F1236" s="317"/>
      <c r="G1236" s="317"/>
      <c r="H1236" s="1318"/>
      <c r="I1236" s="318"/>
    </row>
    <row r="1237" spans="1:9" ht="12.75">
      <c r="A1237" s="319"/>
      <c r="B1237" s="1252"/>
      <c r="C1237" s="317"/>
      <c r="D1237" s="317"/>
      <c r="E1237" s="317"/>
      <c r="F1237" s="317"/>
      <c r="G1237" s="317"/>
      <c r="H1237" s="1318"/>
      <c r="I1237" s="318"/>
    </row>
    <row r="1238" spans="1:9" ht="12.75">
      <c r="A1238" s="319"/>
      <c r="B1238" s="1252"/>
      <c r="C1238" s="317"/>
      <c r="D1238" s="317"/>
      <c r="E1238" s="317"/>
      <c r="F1238" s="317"/>
      <c r="G1238" s="317"/>
      <c r="H1238" s="1318"/>
      <c r="I1238" s="318"/>
    </row>
    <row r="1239" spans="1:9" ht="12.75">
      <c r="A1239" s="319"/>
      <c r="B1239" s="1252"/>
      <c r="C1239" s="317"/>
      <c r="D1239" s="317"/>
      <c r="E1239" s="317"/>
      <c r="F1239" s="317"/>
      <c r="G1239" s="317"/>
      <c r="H1239" s="1318"/>
      <c r="I1239" s="318"/>
    </row>
    <row r="1240" spans="1:9" ht="12.75">
      <c r="A1240" s="319"/>
      <c r="B1240" s="1252"/>
      <c r="C1240" s="317"/>
      <c r="D1240" s="317"/>
      <c r="E1240" s="317"/>
      <c r="F1240" s="317"/>
      <c r="G1240" s="317"/>
      <c r="H1240" s="1318"/>
      <c r="I1240" s="318"/>
    </row>
    <row r="1241" spans="1:9" ht="12.75">
      <c r="A1241" s="319"/>
      <c r="B1241" s="1252"/>
      <c r="C1241" s="317"/>
      <c r="D1241" s="317"/>
      <c r="E1241" s="317"/>
      <c r="F1241" s="317"/>
      <c r="G1241" s="317"/>
      <c r="H1241" s="1318"/>
      <c r="I1241" s="318"/>
    </row>
    <row r="1242" spans="1:9" ht="12.75">
      <c r="A1242" s="319"/>
      <c r="B1242" s="1252"/>
      <c r="C1242" s="317"/>
      <c r="D1242" s="317"/>
      <c r="E1242" s="317"/>
      <c r="F1242" s="317"/>
      <c r="G1242" s="317"/>
      <c r="H1242" s="1318"/>
      <c r="I1242" s="318"/>
    </row>
    <row r="1243" spans="1:9" ht="12.75">
      <c r="A1243" s="319"/>
      <c r="B1243" s="1252"/>
      <c r="C1243" s="317"/>
      <c r="D1243" s="317"/>
      <c r="E1243" s="317"/>
      <c r="F1243" s="317"/>
      <c r="G1243" s="317"/>
      <c r="H1243" s="1318"/>
      <c r="I1243" s="318"/>
    </row>
    <row r="1244" spans="1:9" ht="12.75">
      <c r="A1244" s="319"/>
      <c r="B1244" s="1252"/>
      <c r="C1244" s="317"/>
      <c r="D1244" s="317"/>
      <c r="E1244" s="317"/>
      <c r="F1244" s="317"/>
      <c r="G1244" s="317"/>
      <c r="H1244" s="1318"/>
      <c r="I1244" s="318"/>
    </row>
    <row r="1245" spans="1:9" ht="12.75">
      <c r="A1245" s="319"/>
      <c r="B1245" s="1252"/>
      <c r="C1245" s="317"/>
      <c r="D1245" s="317"/>
      <c r="E1245" s="317"/>
      <c r="F1245" s="317"/>
      <c r="G1245" s="317"/>
      <c r="H1245" s="1318"/>
      <c r="I1245" s="318"/>
    </row>
    <row r="1246" spans="1:9" ht="12.75">
      <c r="A1246" s="319"/>
      <c r="B1246" s="1252"/>
      <c r="C1246" s="317"/>
      <c r="D1246" s="317"/>
      <c r="E1246" s="317"/>
      <c r="F1246" s="317"/>
      <c r="G1246" s="317"/>
      <c r="H1246" s="1318"/>
      <c r="I1246" s="318"/>
    </row>
    <row r="1247" spans="1:9" ht="12.75">
      <c r="A1247" s="319"/>
      <c r="B1247" s="1252"/>
      <c r="C1247" s="317"/>
      <c r="D1247" s="317"/>
      <c r="E1247" s="317"/>
      <c r="F1247" s="317"/>
      <c r="G1247" s="317"/>
      <c r="H1247" s="1318"/>
      <c r="I1247" s="318"/>
    </row>
    <row r="1248" spans="1:9" ht="12.75">
      <c r="A1248" s="319"/>
      <c r="B1248" s="1252"/>
      <c r="C1248" s="317"/>
      <c r="D1248" s="317"/>
      <c r="E1248" s="317"/>
      <c r="F1248" s="317"/>
      <c r="G1248" s="317"/>
      <c r="H1248" s="1318"/>
      <c r="I1248" s="318"/>
    </row>
    <row r="1249" spans="1:9" ht="12.75">
      <c r="A1249" s="319"/>
      <c r="B1249" s="1252"/>
      <c r="C1249" s="317"/>
      <c r="D1249" s="317"/>
      <c r="E1249" s="317"/>
      <c r="F1249" s="317"/>
      <c r="G1249" s="317"/>
      <c r="H1249" s="1318"/>
      <c r="I1249" s="318"/>
    </row>
    <row r="1250" spans="1:9" ht="12.75">
      <c r="A1250" s="319"/>
      <c r="B1250" s="1252"/>
      <c r="C1250" s="317"/>
      <c r="D1250" s="317"/>
      <c r="E1250" s="317"/>
      <c r="F1250" s="317"/>
      <c r="G1250" s="317"/>
      <c r="H1250" s="1318"/>
      <c r="I1250" s="318"/>
    </row>
    <row r="1251" spans="1:9" ht="12.75">
      <c r="A1251" s="319"/>
      <c r="B1251" s="1252"/>
      <c r="C1251" s="317"/>
      <c r="D1251" s="317"/>
      <c r="E1251" s="317"/>
      <c r="F1251" s="317"/>
      <c r="G1251" s="317"/>
      <c r="H1251" s="1318"/>
      <c r="I1251" s="318"/>
    </row>
    <row r="1252" spans="1:9" ht="12.75">
      <c r="A1252" s="319"/>
      <c r="B1252" s="1252"/>
      <c r="C1252" s="317"/>
      <c r="D1252" s="317"/>
      <c r="E1252" s="317"/>
      <c r="F1252" s="317"/>
      <c r="G1252" s="317"/>
      <c r="H1252" s="1318"/>
      <c r="I1252" s="318"/>
    </row>
    <row r="1253" spans="1:9" ht="12.75">
      <c r="A1253" s="319"/>
      <c r="B1253" s="1252"/>
      <c r="C1253" s="317"/>
      <c r="D1253" s="317"/>
      <c r="E1253" s="317"/>
      <c r="F1253" s="317"/>
      <c r="G1253" s="317"/>
      <c r="H1253" s="1318"/>
      <c r="I1253" s="318"/>
    </row>
    <row r="1254" spans="1:9" ht="12.75">
      <c r="A1254" s="319"/>
      <c r="B1254" s="1252"/>
      <c r="C1254" s="317"/>
      <c r="D1254" s="317"/>
      <c r="E1254" s="317"/>
      <c r="F1254" s="317"/>
      <c r="G1254" s="317"/>
      <c r="H1254" s="1318"/>
      <c r="I1254" s="318"/>
    </row>
    <row r="1255" spans="1:9" ht="12.75">
      <c r="A1255" s="319"/>
      <c r="B1255" s="1252"/>
      <c r="C1255" s="317"/>
      <c r="D1255" s="317"/>
      <c r="E1255" s="317"/>
      <c r="F1255" s="317"/>
      <c r="G1255" s="317"/>
      <c r="H1255" s="1318"/>
      <c r="I1255" s="318"/>
    </row>
    <row r="1256" spans="1:9" ht="12.75">
      <c r="A1256" s="319"/>
      <c r="B1256" s="1252"/>
      <c r="C1256" s="317"/>
      <c r="D1256" s="317"/>
      <c r="E1256" s="317"/>
      <c r="F1256" s="317"/>
      <c r="G1256" s="317"/>
      <c r="H1256" s="1318"/>
      <c r="I1256" s="318"/>
    </row>
    <row r="1257" spans="1:9" ht="12.75">
      <c r="A1257" s="319"/>
      <c r="B1257" s="1252"/>
      <c r="C1257" s="317"/>
      <c r="D1257" s="317"/>
      <c r="E1257" s="317"/>
      <c r="F1257" s="317"/>
      <c r="G1257" s="317"/>
      <c r="H1257" s="1318"/>
      <c r="I1257" s="318"/>
    </row>
    <row r="1258" spans="1:9" ht="12.75">
      <c r="A1258" s="319"/>
      <c r="B1258" s="1252"/>
      <c r="C1258" s="317"/>
      <c r="D1258" s="317"/>
      <c r="E1258" s="317"/>
      <c r="F1258" s="317"/>
      <c r="G1258" s="317"/>
      <c r="H1258" s="1318"/>
      <c r="I1258" s="318"/>
    </row>
    <row r="1259" spans="1:9" ht="12.75">
      <c r="A1259" s="319"/>
      <c r="B1259" s="1252"/>
      <c r="C1259" s="317"/>
      <c r="D1259" s="317"/>
      <c r="E1259" s="317"/>
      <c r="F1259" s="317"/>
      <c r="G1259" s="317"/>
      <c r="H1259" s="1318"/>
      <c r="I1259" s="318"/>
    </row>
    <row r="1260" spans="1:9" ht="12.75">
      <c r="A1260" s="319"/>
      <c r="B1260" s="1252"/>
      <c r="C1260" s="317"/>
      <c r="D1260" s="317"/>
      <c r="E1260" s="317"/>
      <c r="F1260" s="317"/>
      <c r="G1260" s="317"/>
      <c r="H1260" s="1318"/>
      <c r="I1260" s="318"/>
    </row>
    <row r="1261" spans="1:9" ht="12.75">
      <c r="A1261" s="319"/>
      <c r="B1261" s="1252"/>
      <c r="C1261" s="317"/>
      <c r="D1261" s="317"/>
      <c r="E1261" s="317"/>
      <c r="F1261" s="317"/>
      <c r="G1261" s="317"/>
      <c r="H1261" s="1318"/>
      <c r="I1261" s="318"/>
    </row>
    <row r="1262" spans="1:9" ht="12.75">
      <c r="A1262" s="319"/>
      <c r="B1262" s="1252"/>
      <c r="C1262" s="317"/>
      <c r="D1262" s="317"/>
      <c r="E1262" s="317"/>
      <c r="F1262" s="317"/>
      <c r="G1262" s="317"/>
      <c r="H1262" s="1318"/>
      <c r="I1262" s="318"/>
    </row>
    <row r="1263" spans="1:9" ht="12.75">
      <c r="A1263" s="319"/>
      <c r="B1263" s="1252"/>
      <c r="C1263" s="317"/>
      <c r="D1263" s="317"/>
      <c r="E1263" s="317"/>
      <c r="F1263" s="317"/>
      <c r="G1263" s="317"/>
      <c r="H1263" s="1318"/>
      <c r="I1263" s="318"/>
    </row>
    <row r="1264" spans="1:9" ht="12.75">
      <c r="A1264" s="319"/>
      <c r="B1264" s="1252"/>
      <c r="C1264" s="317"/>
      <c r="D1264" s="317"/>
      <c r="E1264" s="317"/>
      <c r="F1264" s="317"/>
      <c r="G1264" s="317"/>
      <c r="H1264" s="1318"/>
      <c r="I1264" s="318"/>
    </row>
    <row r="1265" spans="1:9" ht="12.75">
      <c r="A1265" s="319"/>
      <c r="B1265" s="1252"/>
      <c r="C1265" s="317"/>
      <c r="D1265" s="317"/>
      <c r="E1265" s="317"/>
      <c r="F1265" s="317"/>
      <c r="G1265" s="317"/>
      <c r="H1265" s="1318"/>
      <c r="I1265" s="318"/>
    </row>
    <row r="1266" spans="1:9" ht="12.75">
      <c r="A1266" s="319"/>
      <c r="B1266" s="1252"/>
      <c r="C1266" s="317"/>
      <c r="D1266" s="317"/>
      <c r="E1266" s="317"/>
      <c r="F1266" s="317"/>
      <c r="G1266" s="317"/>
      <c r="H1266" s="1318"/>
      <c r="I1266" s="318"/>
    </row>
    <row r="1267" spans="1:9" ht="12.75">
      <c r="A1267" s="319"/>
      <c r="B1267" s="1252"/>
      <c r="C1267" s="317"/>
      <c r="D1267" s="317"/>
      <c r="E1267" s="317"/>
      <c r="F1267" s="317"/>
      <c r="G1267" s="317"/>
      <c r="H1267" s="1318"/>
      <c r="I1267" s="318"/>
    </row>
    <row r="1268" spans="1:9" ht="12.75">
      <c r="A1268" s="319"/>
      <c r="B1268" s="1252"/>
      <c r="C1268" s="317"/>
      <c r="D1268" s="317"/>
      <c r="E1268" s="317"/>
      <c r="F1268" s="317"/>
      <c r="G1268" s="317"/>
      <c r="H1268" s="1318"/>
      <c r="I1268" s="318"/>
    </row>
    <row r="1269" spans="1:9" ht="12.75">
      <c r="A1269" s="319"/>
      <c r="B1269" s="1252"/>
      <c r="C1269" s="317"/>
      <c r="D1269" s="317"/>
      <c r="E1269" s="317"/>
      <c r="F1269" s="317"/>
      <c r="G1269" s="317"/>
      <c r="H1269" s="1318"/>
      <c r="I1269" s="318"/>
    </row>
    <row r="1270" spans="1:9" ht="12.75">
      <c r="A1270" s="319"/>
      <c r="B1270" s="1252"/>
      <c r="C1270" s="317"/>
      <c r="D1270" s="317"/>
      <c r="E1270" s="317"/>
      <c r="F1270" s="317"/>
      <c r="G1270" s="317"/>
      <c r="H1270" s="1318"/>
      <c r="I1270" s="318"/>
    </row>
    <row r="1271" spans="1:9" ht="12.75">
      <c r="A1271" s="319"/>
      <c r="B1271" s="1252"/>
      <c r="C1271" s="317"/>
      <c r="D1271" s="317"/>
      <c r="E1271" s="317"/>
      <c r="F1271" s="317"/>
      <c r="G1271" s="317"/>
      <c r="H1271" s="1318"/>
      <c r="I1271" s="318"/>
    </row>
    <row r="1272" spans="1:9" ht="12.75">
      <c r="A1272" s="319"/>
      <c r="B1272" s="1252"/>
      <c r="C1272" s="317"/>
      <c r="D1272" s="317"/>
      <c r="E1272" s="317"/>
      <c r="F1272" s="317"/>
      <c r="G1272" s="317"/>
      <c r="H1272" s="1318"/>
      <c r="I1272" s="318"/>
    </row>
    <row r="1273" spans="1:9" ht="12.75">
      <c r="A1273" s="319"/>
      <c r="B1273" s="1252"/>
      <c r="C1273" s="317"/>
      <c r="D1273" s="317"/>
      <c r="E1273" s="317"/>
      <c r="F1273" s="317"/>
      <c r="G1273" s="317"/>
      <c r="H1273" s="1318"/>
      <c r="I1273" s="318"/>
    </row>
    <row r="1274" spans="1:9" ht="12.75">
      <c r="A1274" s="319"/>
      <c r="B1274" s="1252"/>
      <c r="C1274" s="317"/>
      <c r="D1274" s="317"/>
      <c r="E1274" s="317"/>
      <c r="F1274" s="317"/>
      <c r="G1274" s="317"/>
      <c r="H1274" s="1318"/>
      <c r="I1274" s="318"/>
    </row>
    <row r="1275" spans="1:9" ht="12.75">
      <c r="A1275" s="319"/>
      <c r="B1275" s="1252"/>
      <c r="C1275" s="317"/>
      <c r="D1275" s="317"/>
      <c r="E1275" s="317"/>
      <c r="F1275" s="317"/>
      <c r="G1275" s="317"/>
      <c r="H1275" s="1318"/>
      <c r="I1275" s="318"/>
    </row>
    <row r="1276" spans="1:9" ht="12.75">
      <c r="A1276" s="319"/>
      <c r="B1276" s="1252"/>
      <c r="C1276" s="317"/>
      <c r="D1276" s="317"/>
      <c r="E1276" s="317"/>
      <c r="F1276" s="317"/>
      <c r="G1276" s="317"/>
      <c r="H1276" s="1318"/>
      <c r="I1276" s="318"/>
    </row>
    <row r="1277" spans="1:9" ht="12.75">
      <c r="A1277" s="319"/>
      <c r="B1277" s="1252"/>
      <c r="C1277" s="317"/>
      <c r="D1277" s="317"/>
      <c r="E1277" s="317"/>
      <c r="F1277" s="317"/>
      <c r="G1277" s="317"/>
      <c r="H1277" s="1318"/>
      <c r="I1277" s="318"/>
    </row>
    <row r="1278" spans="1:9" ht="12.75">
      <c r="A1278" s="319"/>
      <c r="B1278" s="1252"/>
      <c r="C1278" s="317"/>
      <c r="D1278" s="317"/>
      <c r="E1278" s="317"/>
      <c r="F1278" s="317"/>
      <c r="G1278" s="317"/>
      <c r="H1278" s="1318"/>
      <c r="I1278" s="318"/>
    </row>
    <row r="1279" spans="1:9" ht="12.75">
      <c r="A1279" s="319"/>
      <c r="B1279" s="1252"/>
      <c r="C1279" s="317"/>
      <c r="D1279" s="317"/>
      <c r="E1279" s="317"/>
      <c r="F1279" s="317"/>
      <c r="G1279" s="317"/>
      <c r="H1279" s="1318"/>
      <c r="I1279" s="318"/>
    </row>
    <row r="1280" spans="1:9" ht="12.75">
      <c r="A1280" s="319"/>
      <c r="B1280" s="1252"/>
      <c r="C1280" s="317"/>
      <c r="D1280" s="317"/>
      <c r="E1280" s="317"/>
      <c r="F1280" s="317"/>
      <c r="G1280" s="317"/>
      <c r="H1280" s="1318"/>
      <c r="I1280" s="318"/>
    </row>
    <row r="1281" spans="1:9" ht="12.75">
      <c r="A1281" s="319"/>
      <c r="B1281" s="1252"/>
      <c r="C1281" s="317"/>
      <c r="D1281" s="317"/>
      <c r="E1281" s="317"/>
      <c r="F1281" s="317"/>
      <c r="G1281" s="317"/>
      <c r="H1281" s="1318"/>
      <c r="I1281" s="318"/>
    </row>
    <row r="1282" spans="1:9" ht="12.75">
      <c r="A1282" s="319"/>
      <c r="B1282" s="1252"/>
      <c r="C1282" s="317"/>
      <c r="D1282" s="317"/>
      <c r="E1282" s="317"/>
      <c r="F1282" s="317"/>
      <c r="G1282" s="317"/>
      <c r="H1282" s="1318"/>
      <c r="I1282" s="318"/>
    </row>
    <row r="1283" spans="1:9" ht="12.75">
      <c r="A1283" s="319"/>
      <c r="B1283" s="1252"/>
      <c r="C1283" s="317"/>
      <c r="D1283" s="317"/>
      <c r="E1283" s="317"/>
      <c r="F1283" s="317"/>
      <c r="G1283" s="317"/>
      <c r="H1283" s="1318"/>
      <c r="I1283" s="318"/>
    </row>
    <row r="1284" spans="1:9" ht="12.75">
      <c r="A1284" s="319"/>
      <c r="B1284" s="1252"/>
      <c r="C1284" s="317"/>
      <c r="D1284" s="317"/>
      <c r="E1284" s="317"/>
      <c r="F1284" s="317"/>
      <c r="G1284" s="317"/>
      <c r="H1284" s="1318"/>
      <c r="I1284" s="318"/>
    </row>
    <row r="1285" spans="1:9" ht="12.75">
      <c r="A1285" s="319"/>
      <c r="B1285" s="1252"/>
      <c r="C1285" s="317"/>
      <c r="D1285" s="317"/>
      <c r="E1285" s="317"/>
      <c r="F1285" s="317"/>
      <c r="G1285" s="317"/>
      <c r="H1285" s="1318"/>
      <c r="I1285" s="318"/>
    </row>
    <row r="1286" spans="1:9" ht="12.75">
      <c r="A1286" s="319"/>
      <c r="B1286" s="1252"/>
      <c r="C1286" s="317"/>
      <c r="D1286" s="317"/>
      <c r="E1286" s="317"/>
      <c r="F1286" s="317"/>
      <c r="G1286" s="317"/>
      <c r="H1286" s="1318"/>
      <c r="I1286" s="318"/>
    </row>
    <row r="1287" spans="1:9" ht="12.75">
      <c r="A1287" s="319"/>
      <c r="B1287" s="1252"/>
      <c r="C1287" s="317"/>
      <c r="D1287" s="317"/>
      <c r="E1287" s="317"/>
      <c r="F1287" s="317"/>
      <c r="G1287" s="317"/>
      <c r="H1287" s="1318"/>
      <c r="I1287" s="318"/>
    </row>
    <row r="1288" spans="1:9" ht="12.75">
      <c r="A1288" s="319"/>
      <c r="B1288" s="1252"/>
      <c r="C1288" s="317"/>
      <c r="D1288" s="317"/>
      <c r="E1288" s="317"/>
      <c r="F1288" s="317"/>
      <c r="G1288" s="317"/>
      <c r="H1288" s="1318"/>
      <c r="I1288" s="318"/>
    </row>
    <row r="1289" spans="1:9" ht="12.75">
      <c r="A1289" s="319"/>
      <c r="B1289" s="1252"/>
      <c r="C1289" s="317"/>
      <c r="D1289" s="317"/>
      <c r="E1289" s="317"/>
      <c r="F1289" s="317"/>
      <c r="G1289" s="317"/>
      <c r="H1289" s="1318"/>
      <c r="I1289" s="318"/>
    </row>
    <row r="1290" spans="1:9" ht="12.75">
      <c r="A1290" s="319"/>
      <c r="B1290" s="1252"/>
      <c r="C1290" s="317"/>
      <c r="D1290" s="317"/>
      <c r="E1290" s="317"/>
      <c r="F1290" s="317"/>
      <c r="G1290" s="317"/>
      <c r="H1290" s="1318"/>
      <c r="I1290" s="318"/>
    </row>
    <row r="1291" spans="1:9" ht="12.75">
      <c r="A1291" s="319"/>
      <c r="B1291" s="1252"/>
      <c r="C1291" s="317"/>
      <c r="D1291" s="317"/>
      <c r="E1291" s="317"/>
      <c r="F1291" s="317"/>
      <c r="G1291" s="317"/>
      <c r="H1291" s="1318"/>
      <c r="I1291" s="318"/>
    </row>
    <row r="1292" spans="1:9" ht="12.75">
      <c r="A1292" s="319"/>
      <c r="B1292" s="1252"/>
      <c r="C1292" s="317"/>
      <c r="D1292" s="317"/>
      <c r="E1292" s="317"/>
      <c r="F1292" s="317"/>
      <c r="G1292" s="317"/>
      <c r="H1292" s="1318"/>
      <c r="I1292" s="318"/>
    </row>
    <row r="1293" spans="1:9" ht="12.75">
      <c r="A1293" s="319"/>
      <c r="B1293" s="1252"/>
      <c r="C1293" s="317"/>
      <c r="D1293" s="317"/>
      <c r="E1293" s="317"/>
      <c r="F1293" s="317"/>
      <c r="G1293" s="317"/>
      <c r="H1293" s="1318"/>
      <c r="I1293" s="318"/>
    </row>
    <row r="1294" spans="1:9" ht="12.75">
      <c r="A1294" s="319"/>
      <c r="B1294" s="1252"/>
      <c r="C1294" s="317"/>
      <c r="D1294" s="317"/>
      <c r="E1294" s="317"/>
      <c r="F1294" s="317"/>
      <c r="G1294" s="317"/>
      <c r="H1294" s="1318"/>
      <c r="I1294" s="318"/>
    </row>
    <row r="1295" spans="1:9" ht="12.75">
      <c r="A1295" s="319"/>
      <c r="B1295" s="1252"/>
      <c r="C1295" s="317"/>
      <c r="D1295" s="317"/>
      <c r="E1295" s="317"/>
      <c r="F1295" s="317"/>
      <c r="G1295" s="317"/>
      <c r="H1295" s="1318"/>
      <c r="I1295" s="318"/>
    </row>
    <row r="1296" spans="1:9" ht="12.75">
      <c r="A1296" s="319"/>
      <c r="B1296" s="1252"/>
      <c r="C1296" s="317"/>
      <c r="D1296" s="317"/>
      <c r="E1296" s="317"/>
      <c r="F1296" s="317"/>
      <c r="G1296" s="317"/>
      <c r="H1296" s="1318"/>
      <c r="I1296" s="318"/>
    </row>
    <row r="1297" spans="1:9" ht="12.75">
      <c r="A1297" s="319"/>
      <c r="B1297" s="1252"/>
      <c r="C1297" s="317"/>
      <c r="D1297" s="317"/>
      <c r="E1297" s="317"/>
      <c r="F1297" s="317"/>
      <c r="G1297" s="317"/>
      <c r="H1297" s="1318"/>
      <c r="I1297" s="318"/>
    </row>
    <row r="1298" spans="1:9" ht="12.75">
      <c r="A1298" s="319"/>
      <c r="B1298" s="1252"/>
      <c r="C1298" s="317"/>
      <c r="D1298" s="317"/>
      <c r="E1298" s="317"/>
      <c r="F1298" s="317"/>
      <c r="G1298" s="317"/>
      <c r="H1298" s="1318"/>
      <c r="I1298" s="318"/>
    </row>
    <row r="1299" spans="1:9" ht="12.75">
      <c r="A1299" s="319"/>
      <c r="B1299" s="1252"/>
      <c r="C1299" s="317"/>
      <c r="D1299" s="317"/>
      <c r="E1299" s="317"/>
      <c r="F1299" s="317"/>
      <c r="G1299" s="317"/>
      <c r="H1299" s="1318"/>
      <c r="I1299" s="318"/>
    </row>
    <row r="1300" spans="1:9" ht="12.75">
      <c r="A1300" s="319"/>
      <c r="B1300" s="1252"/>
      <c r="C1300" s="317"/>
      <c r="D1300" s="317"/>
      <c r="E1300" s="317"/>
      <c r="F1300" s="317"/>
      <c r="G1300" s="317"/>
      <c r="H1300" s="1318"/>
      <c r="I1300" s="318"/>
    </row>
    <row r="1301" spans="1:9" ht="12.75">
      <c r="A1301" s="319"/>
      <c r="B1301" s="1252"/>
      <c r="C1301" s="317"/>
      <c r="D1301" s="317"/>
      <c r="E1301" s="317"/>
      <c r="F1301" s="317"/>
      <c r="G1301" s="317"/>
      <c r="H1301" s="1318"/>
      <c r="I1301" s="318"/>
    </row>
    <row r="1302" spans="1:9" ht="12.75">
      <c r="A1302" s="319"/>
      <c r="B1302" s="1252"/>
      <c r="C1302" s="317"/>
      <c r="D1302" s="317"/>
      <c r="E1302" s="317"/>
      <c r="F1302" s="317"/>
      <c r="G1302" s="317"/>
      <c r="H1302" s="1318"/>
      <c r="I1302" s="318"/>
    </row>
    <row r="1303" spans="1:9" ht="12.75">
      <c r="A1303" s="319"/>
      <c r="B1303" s="1252"/>
      <c r="C1303" s="317"/>
      <c r="D1303" s="317"/>
      <c r="E1303" s="317"/>
      <c r="F1303" s="317"/>
      <c r="G1303" s="317"/>
      <c r="H1303" s="1318"/>
      <c r="I1303" s="318"/>
    </row>
    <row r="1304" spans="1:9" ht="12.75">
      <c r="A1304" s="319"/>
      <c r="B1304" s="1252"/>
      <c r="C1304" s="317"/>
      <c r="D1304" s="317"/>
      <c r="E1304" s="317"/>
      <c r="F1304" s="317"/>
      <c r="G1304" s="317"/>
      <c r="H1304" s="1318"/>
      <c r="I1304" s="318"/>
    </row>
    <row r="1305" spans="1:9" ht="12.75">
      <c r="A1305" s="319"/>
      <c r="B1305" s="1252"/>
      <c r="C1305" s="317"/>
      <c r="D1305" s="317"/>
      <c r="E1305" s="317"/>
      <c r="F1305" s="317"/>
      <c r="G1305" s="317"/>
      <c r="H1305" s="1318"/>
      <c r="I1305" s="318"/>
    </row>
    <row r="1306" spans="1:9" ht="12.75">
      <c r="A1306" s="319"/>
      <c r="B1306" s="1252"/>
      <c r="C1306" s="317"/>
      <c r="D1306" s="317"/>
      <c r="E1306" s="317"/>
      <c r="F1306" s="317"/>
      <c r="G1306" s="317"/>
      <c r="H1306" s="1318"/>
      <c r="I1306" s="318"/>
    </row>
    <row r="1307" spans="1:9" ht="12.75">
      <c r="A1307" s="319"/>
      <c r="B1307" s="1252"/>
      <c r="C1307" s="317"/>
      <c r="D1307" s="317"/>
      <c r="E1307" s="317"/>
      <c r="F1307" s="317"/>
      <c r="G1307" s="317"/>
      <c r="H1307" s="1318"/>
      <c r="I1307" s="318"/>
    </row>
    <row r="1308" spans="1:9" ht="12.75">
      <c r="A1308" s="319"/>
      <c r="B1308" s="1252"/>
      <c r="C1308" s="317"/>
      <c r="D1308" s="317"/>
      <c r="E1308" s="317"/>
      <c r="F1308" s="317"/>
      <c r="G1308" s="317"/>
      <c r="H1308" s="1318"/>
      <c r="I1308" s="318"/>
    </row>
    <row r="1309" spans="1:9" ht="12.75">
      <c r="A1309" s="319"/>
      <c r="B1309" s="1252"/>
      <c r="C1309" s="317"/>
      <c r="D1309" s="317"/>
      <c r="E1309" s="317"/>
      <c r="F1309" s="317"/>
      <c r="G1309" s="317"/>
      <c r="H1309" s="1318"/>
      <c r="I1309" s="318"/>
    </row>
    <row r="1310" spans="1:9" ht="12.75">
      <c r="A1310" s="319"/>
      <c r="B1310" s="1252"/>
      <c r="C1310" s="317"/>
      <c r="D1310" s="317"/>
      <c r="E1310" s="317"/>
      <c r="F1310" s="317"/>
      <c r="G1310" s="317"/>
      <c r="H1310" s="1318"/>
      <c r="I1310" s="318"/>
    </row>
    <row r="1311" spans="1:9" ht="12.75">
      <c r="A1311" s="319"/>
      <c r="B1311" s="1252"/>
      <c r="C1311" s="317"/>
      <c r="D1311" s="317"/>
      <c r="E1311" s="317"/>
      <c r="F1311" s="317"/>
      <c r="G1311" s="317"/>
      <c r="H1311" s="1318"/>
      <c r="I1311" s="318"/>
    </row>
    <row r="1312" spans="1:9" ht="12.75">
      <c r="A1312" s="319"/>
      <c r="B1312" s="1252"/>
      <c r="C1312" s="317"/>
      <c r="D1312" s="317"/>
      <c r="E1312" s="317"/>
      <c r="F1312" s="317"/>
      <c r="G1312" s="317"/>
      <c r="H1312" s="1318"/>
      <c r="I1312" s="318"/>
    </row>
    <row r="1313" spans="1:9" ht="12.75">
      <c r="A1313" s="319"/>
      <c r="B1313" s="1252"/>
      <c r="C1313" s="317"/>
      <c r="D1313" s="317"/>
      <c r="E1313" s="317"/>
      <c r="F1313" s="317"/>
      <c r="G1313" s="317"/>
      <c r="H1313" s="1318"/>
      <c r="I1313" s="318"/>
    </row>
    <row r="1314" spans="1:9" ht="12.75">
      <c r="A1314" s="319"/>
      <c r="B1314" s="1252"/>
      <c r="C1314" s="317"/>
      <c r="D1314" s="317"/>
      <c r="E1314" s="317"/>
      <c r="F1314" s="317"/>
      <c r="G1314" s="317"/>
      <c r="H1314" s="1318"/>
      <c r="I1314" s="318"/>
    </row>
    <row r="1315" spans="1:9" ht="12.75">
      <c r="A1315" s="319"/>
      <c r="B1315" s="1252"/>
      <c r="C1315" s="317"/>
      <c r="D1315" s="317"/>
      <c r="E1315" s="317"/>
      <c r="F1315" s="317"/>
      <c r="G1315" s="317"/>
      <c r="H1315" s="1318"/>
      <c r="I1315" s="318"/>
    </row>
    <row r="1316" spans="1:9" ht="12.75">
      <c r="A1316" s="319"/>
      <c r="B1316" s="1252"/>
      <c r="C1316" s="317"/>
      <c r="D1316" s="317"/>
      <c r="E1316" s="317"/>
      <c r="F1316" s="317"/>
      <c r="G1316" s="317"/>
      <c r="H1316" s="1318"/>
      <c r="I1316" s="318"/>
    </row>
    <row r="1317" spans="1:9" ht="12.75">
      <c r="A1317" s="319"/>
      <c r="B1317" s="1252"/>
      <c r="C1317" s="317"/>
      <c r="D1317" s="317"/>
      <c r="E1317" s="317"/>
      <c r="F1317" s="317"/>
      <c r="G1317" s="317"/>
      <c r="H1317" s="1318"/>
      <c r="I1317" s="318"/>
    </row>
    <row r="1318" spans="1:9" ht="12.75">
      <c r="A1318" s="319"/>
      <c r="B1318" s="1252"/>
      <c r="C1318" s="317"/>
      <c r="D1318" s="317"/>
      <c r="E1318" s="317"/>
      <c r="F1318" s="317"/>
      <c r="G1318" s="317"/>
      <c r="H1318" s="1318"/>
      <c r="I1318" s="318"/>
    </row>
    <row r="1319" spans="1:9" ht="12.75">
      <c r="A1319" s="319"/>
      <c r="B1319" s="1252"/>
      <c r="C1319" s="317"/>
      <c r="D1319" s="317"/>
      <c r="E1319" s="317"/>
      <c r="F1319" s="317"/>
      <c r="G1319" s="317"/>
      <c r="H1319" s="1318"/>
      <c r="I1319" s="318"/>
    </row>
    <row r="1320" spans="1:9" ht="12.75">
      <c r="A1320" s="319"/>
      <c r="B1320" s="1252"/>
      <c r="C1320" s="317"/>
      <c r="D1320" s="317"/>
      <c r="E1320" s="317"/>
      <c r="F1320" s="317"/>
      <c r="G1320" s="317"/>
      <c r="H1320" s="1318"/>
      <c r="I1320" s="318"/>
    </row>
    <row r="1321" spans="1:9" ht="12.75">
      <c r="A1321" s="319"/>
      <c r="B1321" s="1252"/>
      <c r="C1321" s="317"/>
      <c r="D1321" s="317"/>
      <c r="E1321" s="317"/>
      <c r="F1321" s="317"/>
      <c r="G1321" s="317"/>
      <c r="H1321" s="1318"/>
      <c r="I1321" s="318"/>
    </row>
    <row r="1322" spans="1:9" ht="12.75">
      <c r="A1322" s="319"/>
      <c r="B1322" s="1252"/>
      <c r="C1322" s="317"/>
      <c r="D1322" s="317"/>
      <c r="E1322" s="317"/>
      <c r="F1322" s="317"/>
      <c r="G1322" s="317"/>
      <c r="H1322" s="1318"/>
      <c r="I1322" s="318"/>
    </row>
    <row r="1323" spans="1:9" ht="12.75">
      <c r="A1323" s="319"/>
      <c r="B1323" s="1252"/>
      <c r="C1323" s="317"/>
      <c r="D1323" s="317"/>
      <c r="E1323" s="317"/>
      <c r="F1323" s="317"/>
      <c r="G1323" s="317"/>
      <c r="H1323" s="1318"/>
      <c r="I1323" s="318"/>
    </row>
    <row r="1324" spans="1:9" ht="12.75">
      <c r="A1324" s="319"/>
      <c r="B1324" s="1252"/>
      <c r="C1324" s="317"/>
      <c r="D1324" s="317"/>
      <c r="E1324" s="317"/>
      <c r="F1324" s="317"/>
      <c r="G1324" s="317"/>
      <c r="H1324" s="1318"/>
      <c r="I1324" s="318"/>
    </row>
    <row r="1325" spans="1:9" ht="12.75">
      <c r="A1325" s="319"/>
      <c r="B1325" s="1252"/>
      <c r="C1325" s="317"/>
      <c r="D1325" s="317"/>
      <c r="E1325" s="317"/>
      <c r="F1325" s="317"/>
      <c r="G1325" s="317"/>
      <c r="H1325" s="1318"/>
      <c r="I1325" s="318"/>
    </row>
    <row r="1326" spans="1:9" ht="12.75">
      <c r="A1326" s="319"/>
      <c r="B1326" s="1252"/>
      <c r="C1326" s="317"/>
      <c r="D1326" s="317"/>
      <c r="E1326" s="317"/>
      <c r="F1326" s="317"/>
      <c r="G1326" s="317"/>
      <c r="H1326" s="1318"/>
      <c r="I1326" s="318"/>
    </row>
    <row r="1327" spans="1:9" ht="12.75">
      <c r="A1327" s="319"/>
      <c r="B1327" s="1252"/>
      <c r="C1327" s="317"/>
      <c r="D1327" s="317"/>
      <c r="E1327" s="317"/>
      <c r="F1327" s="317"/>
      <c r="G1327" s="317"/>
      <c r="H1327" s="1318"/>
      <c r="I1327" s="318"/>
    </row>
    <row r="1328" spans="1:9" ht="12.75">
      <c r="A1328" s="319"/>
      <c r="B1328" s="1252"/>
      <c r="C1328" s="317"/>
      <c r="D1328" s="317"/>
      <c r="E1328" s="317"/>
      <c r="F1328" s="317"/>
      <c r="G1328" s="317"/>
      <c r="H1328" s="1318"/>
      <c r="I1328" s="318"/>
    </row>
    <row r="1329" spans="1:9" ht="12.75">
      <c r="A1329" s="319"/>
      <c r="B1329" s="1252"/>
      <c r="C1329" s="317"/>
      <c r="D1329" s="317"/>
      <c r="E1329" s="317"/>
      <c r="F1329" s="317"/>
      <c r="G1329" s="317"/>
      <c r="H1329" s="1318"/>
      <c r="I1329" s="318"/>
    </row>
    <row r="1330" spans="1:9" ht="12.75">
      <c r="A1330" s="319"/>
      <c r="B1330" s="1252"/>
      <c r="C1330" s="317"/>
      <c r="D1330" s="317"/>
      <c r="E1330" s="317"/>
      <c r="F1330" s="317"/>
      <c r="G1330" s="317"/>
      <c r="H1330" s="1318"/>
      <c r="I1330" s="318"/>
    </row>
    <row r="1331" spans="1:9" ht="12.75">
      <c r="A1331" s="319"/>
      <c r="B1331" s="1252"/>
      <c r="C1331" s="317"/>
      <c r="D1331" s="317"/>
      <c r="E1331" s="317"/>
      <c r="F1331" s="317"/>
      <c r="G1331" s="317"/>
      <c r="H1331" s="1318"/>
      <c r="I1331" s="318"/>
    </row>
    <row r="1332" spans="1:9" ht="12.75">
      <c r="A1332" s="319"/>
      <c r="B1332" s="1252"/>
      <c r="C1332" s="317"/>
      <c r="D1332" s="317"/>
      <c r="E1332" s="317"/>
      <c r="F1332" s="317"/>
      <c r="G1332" s="317"/>
      <c r="H1332" s="1318"/>
      <c r="I1332" s="318"/>
    </row>
    <row r="1333" spans="1:9" ht="12.75">
      <c r="A1333" s="319"/>
      <c r="B1333" s="1252"/>
      <c r="C1333" s="317"/>
      <c r="D1333" s="317"/>
      <c r="E1333" s="317"/>
      <c r="F1333" s="317"/>
      <c r="G1333" s="317"/>
      <c r="H1333" s="1318"/>
      <c r="I1333" s="318"/>
    </row>
    <row r="1334" spans="1:9" ht="12.75">
      <c r="A1334" s="319"/>
      <c r="B1334" s="1252"/>
      <c r="C1334" s="317"/>
      <c r="D1334" s="317"/>
      <c r="E1334" s="317"/>
      <c r="F1334" s="317"/>
      <c r="G1334" s="317"/>
      <c r="H1334" s="1318"/>
      <c r="I1334" s="318"/>
    </row>
    <row r="1335" spans="1:9" ht="12.75">
      <c r="A1335" s="319"/>
      <c r="B1335" s="1252"/>
      <c r="C1335" s="317"/>
      <c r="D1335" s="317"/>
      <c r="E1335" s="317"/>
      <c r="F1335" s="317"/>
      <c r="G1335" s="317"/>
      <c r="H1335" s="1318"/>
      <c r="I1335" s="318"/>
    </row>
    <row r="1336" spans="1:9" ht="12.75">
      <c r="A1336" s="319"/>
      <c r="B1336" s="1252"/>
      <c r="C1336" s="317"/>
      <c r="D1336" s="317"/>
      <c r="E1336" s="317"/>
      <c r="F1336" s="317"/>
      <c r="G1336" s="317"/>
      <c r="H1336" s="1318"/>
      <c r="I1336" s="318"/>
    </row>
    <row r="1337" spans="1:9" ht="12.75">
      <c r="A1337" s="319"/>
      <c r="B1337" s="1252"/>
      <c r="C1337" s="317"/>
      <c r="D1337" s="317"/>
      <c r="E1337" s="317"/>
      <c r="F1337" s="317"/>
      <c r="G1337" s="317"/>
      <c r="H1337" s="1318"/>
      <c r="I1337" s="318"/>
    </row>
    <row r="1338" spans="1:9" ht="12.75">
      <c r="A1338" s="319"/>
      <c r="B1338" s="1252"/>
      <c r="C1338" s="317"/>
      <c r="D1338" s="317"/>
      <c r="E1338" s="317"/>
      <c r="F1338" s="317"/>
      <c r="G1338" s="317"/>
      <c r="H1338" s="1318"/>
      <c r="I1338" s="318"/>
    </row>
    <row r="1339" spans="1:9" ht="12.75">
      <c r="A1339" s="319"/>
      <c r="B1339" s="1252"/>
      <c r="C1339" s="317"/>
      <c r="D1339" s="317"/>
      <c r="E1339" s="317"/>
      <c r="F1339" s="317"/>
      <c r="G1339" s="317"/>
      <c r="H1339" s="1318"/>
      <c r="I1339" s="318"/>
    </row>
    <row r="1340" spans="1:9" ht="12.75">
      <c r="A1340" s="319"/>
      <c r="B1340" s="1252"/>
      <c r="C1340" s="317"/>
      <c r="D1340" s="317"/>
      <c r="E1340" s="317"/>
      <c r="F1340" s="317"/>
      <c r="G1340" s="317"/>
      <c r="H1340" s="1318"/>
      <c r="I1340" s="318"/>
    </row>
    <row r="1341" spans="1:9" ht="12.75">
      <c r="A1341" s="319"/>
      <c r="B1341" s="1252"/>
      <c r="C1341" s="317"/>
      <c r="D1341" s="317"/>
      <c r="E1341" s="317"/>
      <c r="F1341" s="317"/>
      <c r="G1341" s="317"/>
      <c r="H1341" s="1318"/>
      <c r="I1341" s="318"/>
    </row>
    <row r="1342" spans="1:9" ht="12.75">
      <c r="A1342" s="319"/>
      <c r="B1342" s="1252"/>
      <c r="C1342" s="317"/>
      <c r="D1342" s="317"/>
      <c r="E1342" s="317"/>
      <c r="F1342" s="317"/>
      <c r="G1342" s="317"/>
      <c r="H1342" s="1318"/>
      <c r="I1342" s="318"/>
    </row>
    <row r="1343" spans="1:9" ht="12.75">
      <c r="A1343" s="319"/>
      <c r="B1343" s="1252"/>
      <c r="C1343" s="317"/>
      <c r="D1343" s="317"/>
      <c r="E1343" s="317"/>
      <c r="F1343" s="317"/>
      <c r="G1343" s="317"/>
      <c r="H1343" s="1318"/>
      <c r="I1343" s="318"/>
    </row>
    <row r="1344" spans="1:9" ht="12.75">
      <c r="A1344" s="319"/>
      <c r="B1344" s="1252"/>
      <c r="C1344" s="317"/>
      <c r="D1344" s="317"/>
      <c r="E1344" s="317"/>
      <c r="F1344" s="317"/>
      <c r="G1344" s="317"/>
      <c r="H1344" s="1318"/>
      <c r="I1344" s="318"/>
    </row>
    <row r="1345" spans="1:9" ht="12.75">
      <c r="A1345" s="319"/>
      <c r="B1345" s="1252"/>
      <c r="C1345" s="317"/>
      <c r="D1345" s="317"/>
      <c r="E1345" s="317"/>
      <c r="F1345" s="317"/>
      <c r="G1345" s="317"/>
      <c r="H1345" s="1318"/>
      <c r="I1345" s="318"/>
    </row>
    <row r="1346" spans="1:9" ht="12.75">
      <c r="A1346" s="319"/>
      <c r="B1346" s="1252"/>
      <c r="C1346" s="317"/>
      <c r="D1346" s="317"/>
      <c r="E1346" s="317"/>
      <c r="F1346" s="317"/>
      <c r="G1346" s="317"/>
      <c r="H1346" s="1318"/>
      <c r="I1346" s="318"/>
    </row>
    <row r="1347" spans="1:9" ht="12.75">
      <c r="A1347" s="319"/>
      <c r="B1347" s="1252"/>
      <c r="C1347" s="317"/>
      <c r="D1347" s="317"/>
      <c r="E1347" s="317"/>
      <c r="F1347" s="317"/>
      <c r="G1347" s="317"/>
      <c r="H1347" s="1318"/>
      <c r="I1347" s="318"/>
    </row>
    <row r="1348" spans="1:9" ht="12.75">
      <c r="A1348" s="319"/>
      <c r="B1348" s="1252"/>
      <c r="C1348" s="317"/>
      <c r="D1348" s="317"/>
      <c r="E1348" s="317"/>
      <c r="F1348" s="317"/>
      <c r="G1348" s="317"/>
      <c r="H1348" s="1318"/>
      <c r="I1348" s="318"/>
    </row>
    <row r="1349" spans="1:9" ht="12.75">
      <c r="A1349" s="319"/>
      <c r="B1349" s="1252"/>
      <c r="C1349" s="317"/>
      <c r="D1349" s="317"/>
      <c r="E1349" s="317"/>
      <c r="F1349" s="317"/>
      <c r="G1349" s="317"/>
      <c r="H1349" s="1318"/>
      <c r="I1349" s="318"/>
    </row>
    <row r="1350" spans="1:9" ht="12.75">
      <c r="A1350" s="319"/>
      <c r="B1350" s="1252"/>
      <c r="C1350" s="317"/>
      <c r="D1350" s="317"/>
      <c r="E1350" s="317"/>
      <c r="F1350" s="317"/>
      <c r="G1350" s="317"/>
      <c r="H1350" s="1318"/>
      <c r="I1350" s="318"/>
    </row>
    <row r="1351" spans="1:9" ht="12.75">
      <c r="A1351" s="319"/>
      <c r="B1351" s="1252"/>
      <c r="C1351" s="317"/>
      <c r="D1351" s="317"/>
      <c r="E1351" s="317"/>
      <c r="F1351" s="317"/>
      <c r="G1351" s="317"/>
      <c r="H1351" s="1318"/>
      <c r="I1351" s="318"/>
    </row>
    <row r="1352" spans="1:9" ht="12.75">
      <c r="A1352" s="319"/>
      <c r="B1352" s="1252"/>
      <c r="C1352" s="317"/>
      <c r="D1352" s="317"/>
      <c r="E1352" s="317"/>
      <c r="F1352" s="317"/>
      <c r="G1352" s="317"/>
      <c r="H1352" s="1318"/>
      <c r="I1352" s="318"/>
    </row>
    <row r="1353" spans="1:9" ht="12.75">
      <c r="A1353" s="319"/>
      <c r="B1353" s="1252"/>
      <c r="C1353" s="317"/>
      <c r="D1353" s="317"/>
      <c r="E1353" s="317"/>
      <c r="F1353" s="317"/>
      <c r="G1353" s="317"/>
      <c r="H1353" s="1318"/>
      <c r="I1353" s="318"/>
    </row>
    <row r="1354" spans="1:9" ht="12.75">
      <c r="A1354" s="319"/>
      <c r="B1354" s="1252"/>
      <c r="C1354" s="317"/>
      <c r="D1354" s="317"/>
      <c r="E1354" s="317"/>
      <c r="F1354" s="317"/>
      <c r="G1354" s="317"/>
      <c r="H1354" s="1318"/>
      <c r="I1354" s="318"/>
    </row>
    <row r="1355" spans="1:9" ht="12.75">
      <c r="A1355" s="319"/>
      <c r="B1355" s="1252"/>
      <c r="C1355" s="317"/>
      <c r="D1355" s="317"/>
      <c r="E1355" s="317"/>
      <c r="F1355" s="317"/>
      <c r="G1355" s="317"/>
      <c r="H1355" s="1318"/>
      <c r="I1355" s="318"/>
    </row>
    <row r="1356" spans="1:9" ht="12.75">
      <c r="A1356" s="319"/>
      <c r="B1356" s="1252"/>
      <c r="C1356" s="317"/>
      <c r="D1356" s="317"/>
      <c r="E1356" s="317"/>
      <c r="F1356" s="317"/>
      <c r="G1356" s="317"/>
      <c r="H1356" s="1318"/>
      <c r="I1356" s="318"/>
    </row>
    <row r="1357" spans="1:9" ht="12.75">
      <c r="A1357" s="319"/>
      <c r="B1357" s="1252"/>
      <c r="C1357" s="317"/>
      <c r="D1357" s="317"/>
      <c r="E1357" s="317"/>
      <c r="F1357" s="317"/>
      <c r="G1357" s="317"/>
      <c r="H1357" s="1318"/>
      <c r="I1357" s="318"/>
    </row>
    <row r="1358" spans="1:9" ht="12.75">
      <c r="A1358" s="319"/>
      <c r="B1358" s="1252"/>
      <c r="C1358" s="317"/>
      <c r="D1358" s="317"/>
      <c r="E1358" s="317"/>
      <c r="F1358" s="317"/>
      <c r="G1358" s="317"/>
      <c r="H1358" s="1318"/>
      <c r="I1358" s="318"/>
    </row>
    <row r="1359" spans="1:9" ht="12.75">
      <c r="A1359" s="319"/>
      <c r="B1359" s="1252"/>
      <c r="C1359" s="317"/>
      <c r="D1359" s="317"/>
      <c r="E1359" s="317"/>
      <c r="F1359" s="317"/>
      <c r="G1359" s="317"/>
      <c r="H1359" s="1318"/>
      <c r="I1359" s="318"/>
    </row>
    <row r="1360" spans="1:9" ht="12.75">
      <c r="A1360" s="319"/>
      <c r="B1360" s="1252"/>
      <c r="C1360" s="317"/>
      <c r="D1360" s="317"/>
      <c r="E1360" s="317"/>
      <c r="F1360" s="317"/>
      <c r="G1360" s="317"/>
      <c r="H1360" s="1318"/>
      <c r="I1360" s="318"/>
    </row>
    <row r="1361" spans="1:9" ht="12.75">
      <c r="A1361" s="319"/>
      <c r="B1361" s="1252"/>
      <c r="C1361" s="317"/>
      <c r="D1361" s="317"/>
      <c r="E1361" s="317"/>
      <c r="F1361" s="317"/>
      <c r="G1361" s="317"/>
      <c r="H1361" s="1318"/>
      <c r="I1361" s="318"/>
    </row>
    <row r="1362" spans="1:9" ht="12.75">
      <c r="A1362" s="319"/>
      <c r="B1362" s="1252"/>
      <c r="C1362" s="317"/>
      <c r="D1362" s="317"/>
      <c r="E1362" s="317"/>
      <c r="F1362" s="317"/>
      <c r="G1362" s="317"/>
      <c r="H1362" s="1318"/>
      <c r="I1362" s="318"/>
    </row>
    <row r="1363" spans="1:9" ht="12.75">
      <c r="A1363" s="319"/>
      <c r="B1363" s="1252"/>
      <c r="C1363" s="317"/>
      <c r="D1363" s="317"/>
      <c r="E1363" s="317"/>
      <c r="F1363" s="317"/>
      <c r="G1363" s="317"/>
      <c r="H1363" s="1318"/>
      <c r="I1363" s="318"/>
    </row>
    <row r="1364" spans="1:9" ht="12.75">
      <c r="A1364" s="319"/>
      <c r="B1364" s="1252"/>
      <c r="C1364" s="317"/>
      <c r="D1364" s="317"/>
      <c r="E1364" s="317"/>
      <c r="F1364" s="317"/>
      <c r="G1364" s="317"/>
      <c r="H1364" s="1318"/>
      <c r="I1364" s="318"/>
    </row>
    <row r="1365" spans="1:9" ht="12.75">
      <c r="A1365" s="319"/>
      <c r="B1365" s="1252"/>
      <c r="C1365" s="317"/>
      <c r="D1365" s="317"/>
      <c r="E1365" s="317"/>
      <c r="F1365" s="317"/>
      <c r="G1365" s="317"/>
      <c r="H1365" s="1318"/>
      <c r="I1365" s="318"/>
    </row>
    <row r="1366" spans="1:9" ht="12.75">
      <c r="A1366" s="319"/>
      <c r="B1366" s="1252"/>
      <c r="C1366" s="317"/>
      <c r="D1366" s="317"/>
      <c r="E1366" s="317"/>
      <c r="F1366" s="317"/>
      <c r="G1366" s="317"/>
      <c r="H1366" s="1318"/>
      <c r="I1366" s="318"/>
    </row>
    <row r="1367" spans="1:9" ht="12.75">
      <c r="A1367" s="319"/>
      <c r="B1367" s="1252"/>
      <c r="C1367" s="317"/>
      <c r="D1367" s="317"/>
      <c r="E1367" s="317"/>
      <c r="F1367" s="317"/>
      <c r="G1367" s="317"/>
      <c r="H1367" s="1318"/>
      <c r="I1367" s="318"/>
    </row>
    <row r="1368" spans="1:9" ht="12.75">
      <c r="A1368" s="319"/>
      <c r="B1368" s="1252"/>
      <c r="C1368" s="317"/>
      <c r="D1368" s="317"/>
      <c r="E1368" s="317"/>
      <c r="F1368" s="317"/>
      <c r="G1368" s="317"/>
      <c r="H1368" s="1318"/>
      <c r="I1368" s="318"/>
    </row>
    <row r="1369" spans="1:9" ht="12.75">
      <c r="A1369" s="319"/>
      <c r="B1369" s="1252"/>
      <c r="C1369" s="317"/>
      <c r="D1369" s="317"/>
      <c r="E1369" s="317"/>
      <c r="F1369" s="317"/>
      <c r="G1369" s="317"/>
      <c r="H1369" s="1318"/>
      <c r="I1369" s="318"/>
    </row>
    <row r="1370" spans="1:9" ht="12.75">
      <c r="A1370" s="319"/>
      <c r="B1370" s="1252"/>
      <c r="C1370" s="317"/>
      <c r="D1370" s="317"/>
      <c r="E1370" s="317"/>
      <c r="F1370" s="317"/>
      <c r="G1370" s="317"/>
      <c r="H1370" s="1318"/>
      <c r="I1370" s="318"/>
    </row>
    <row r="1371" spans="1:9" ht="12.75">
      <c r="A1371" s="319"/>
      <c r="B1371" s="1252"/>
      <c r="C1371" s="317"/>
      <c r="D1371" s="317"/>
      <c r="E1371" s="317"/>
      <c r="F1371" s="317"/>
      <c r="G1371" s="317"/>
      <c r="H1371" s="1318"/>
      <c r="I1371" s="318"/>
    </row>
    <row r="1372" spans="1:9" ht="12.75">
      <c r="A1372" s="319"/>
      <c r="B1372" s="1252"/>
      <c r="C1372" s="317"/>
      <c r="D1372" s="317"/>
      <c r="E1372" s="317"/>
      <c r="F1372" s="317"/>
      <c r="G1372" s="317"/>
      <c r="H1372" s="1318"/>
      <c r="I1372" s="318"/>
    </row>
    <row r="1373" spans="1:9" ht="12.75">
      <c r="A1373" s="319"/>
      <c r="B1373" s="1252"/>
      <c r="C1373" s="317"/>
      <c r="D1373" s="317"/>
      <c r="E1373" s="317"/>
      <c r="F1373" s="317"/>
      <c r="G1373" s="317"/>
      <c r="H1373" s="1318"/>
      <c r="I1373" s="318"/>
    </row>
    <row r="1374" spans="1:9" ht="12.75">
      <c r="A1374" s="319"/>
      <c r="B1374" s="1252"/>
      <c r="C1374" s="317"/>
      <c r="D1374" s="317"/>
      <c r="E1374" s="317"/>
      <c r="F1374" s="317"/>
      <c r="G1374" s="317"/>
      <c r="H1374" s="1318"/>
      <c r="I1374" s="318"/>
    </row>
    <row r="1375" spans="1:9" ht="12.75">
      <c r="A1375" s="319"/>
      <c r="B1375" s="1252"/>
      <c r="C1375" s="317"/>
      <c r="D1375" s="317"/>
      <c r="E1375" s="317"/>
      <c r="F1375" s="317"/>
      <c r="G1375" s="317"/>
      <c r="H1375" s="1318"/>
      <c r="I1375" s="318"/>
    </row>
    <row r="1376" spans="1:9" ht="12.75">
      <c r="A1376" s="319"/>
      <c r="B1376" s="1252"/>
      <c r="C1376" s="317"/>
      <c r="D1376" s="317"/>
      <c r="E1376" s="317"/>
      <c r="F1376" s="317"/>
      <c r="G1376" s="317"/>
      <c r="H1376" s="1318"/>
      <c r="I1376" s="318"/>
    </row>
    <row r="1377" spans="1:9" ht="12.75">
      <c r="A1377" s="319"/>
      <c r="B1377" s="1252"/>
      <c r="C1377" s="317"/>
      <c r="D1377" s="317"/>
      <c r="E1377" s="317"/>
      <c r="F1377" s="317"/>
      <c r="G1377" s="317"/>
      <c r="H1377" s="1318"/>
      <c r="I1377" s="318"/>
    </row>
    <row r="1378" spans="1:9" ht="12.75">
      <c r="A1378" s="319"/>
      <c r="B1378" s="1252"/>
      <c r="C1378" s="317"/>
      <c r="D1378" s="317"/>
      <c r="E1378" s="317"/>
      <c r="F1378" s="317"/>
      <c r="G1378" s="317"/>
      <c r="H1378" s="1318"/>
      <c r="I1378" s="318"/>
    </row>
    <row r="1379" spans="1:9" ht="12.75">
      <c r="A1379" s="319"/>
      <c r="B1379" s="1252"/>
      <c r="C1379" s="317"/>
      <c r="D1379" s="317"/>
      <c r="E1379" s="317"/>
      <c r="F1379" s="317"/>
      <c r="G1379" s="317"/>
      <c r="H1379" s="1318"/>
      <c r="I1379" s="318"/>
    </row>
    <row r="1380" spans="1:9" ht="12.75">
      <c r="A1380" s="319"/>
      <c r="B1380" s="1252"/>
      <c r="C1380" s="317"/>
      <c r="D1380" s="317"/>
      <c r="E1380" s="317"/>
      <c r="F1380" s="317"/>
      <c r="G1380" s="317"/>
      <c r="H1380" s="1318"/>
      <c r="I1380" s="318"/>
    </row>
    <row r="1381" spans="1:9" ht="12.75">
      <c r="A1381" s="319"/>
      <c r="B1381" s="1252"/>
      <c r="C1381" s="317"/>
      <c r="D1381" s="317"/>
      <c r="E1381" s="317"/>
      <c r="F1381" s="317"/>
      <c r="G1381" s="317"/>
      <c r="H1381" s="1318"/>
      <c r="I1381" s="318"/>
    </row>
    <row r="1382" spans="1:9" ht="12.75">
      <c r="A1382" s="319"/>
      <c r="B1382" s="1252"/>
      <c r="C1382" s="317"/>
      <c r="D1382" s="317"/>
      <c r="E1382" s="317"/>
      <c r="F1382" s="317"/>
      <c r="G1382" s="317"/>
      <c r="H1382" s="1318"/>
      <c r="I1382" s="318"/>
    </row>
    <row r="1383" spans="1:9" ht="12.75">
      <c r="A1383" s="319"/>
      <c r="B1383" s="1252"/>
      <c r="C1383" s="317"/>
      <c r="D1383" s="317"/>
      <c r="E1383" s="317"/>
      <c r="F1383" s="317"/>
      <c r="G1383" s="317"/>
      <c r="H1383" s="1318"/>
      <c r="I1383" s="318"/>
    </row>
    <row r="1384" spans="1:9" ht="12.75">
      <c r="A1384" s="319"/>
      <c r="B1384" s="1252"/>
      <c r="C1384" s="317"/>
      <c r="D1384" s="317"/>
      <c r="E1384" s="317"/>
      <c r="F1384" s="317"/>
      <c r="G1384" s="317"/>
      <c r="H1384" s="1318"/>
      <c r="I1384" s="318"/>
    </row>
    <row r="1385" spans="1:9" ht="12.75">
      <c r="A1385" s="319"/>
      <c r="B1385" s="1252"/>
      <c r="C1385" s="317"/>
      <c r="D1385" s="317"/>
      <c r="E1385" s="317"/>
      <c r="F1385" s="317"/>
      <c r="G1385" s="317"/>
      <c r="H1385" s="1318"/>
      <c r="I1385" s="318"/>
    </row>
    <row r="1386" spans="1:9" ht="12.75">
      <c r="A1386" s="319"/>
      <c r="B1386" s="1252"/>
      <c r="C1386" s="317"/>
      <c r="D1386" s="317"/>
      <c r="E1386" s="317"/>
      <c r="F1386" s="317"/>
      <c r="G1386" s="317"/>
      <c r="H1386" s="1318"/>
      <c r="I1386" s="318"/>
    </row>
    <row r="1387" spans="1:9" ht="12.75">
      <c r="A1387" s="319"/>
      <c r="B1387" s="1252"/>
      <c r="C1387" s="317"/>
      <c r="D1387" s="317"/>
      <c r="E1387" s="317"/>
      <c r="F1387" s="317"/>
      <c r="G1387" s="317"/>
      <c r="H1387" s="1318"/>
      <c r="I1387" s="318"/>
    </row>
    <row r="1388" spans="1:9" ht="12.75">
      <c r="A1388" s="319"/>
      <c r="B1388" s="1252"/>
      <c r="C1388" s="317"/>
      <c r="D1388" s="317"/>
      <c r="E1388" s="317"/>
      <c r="F1388" s="317"/>
      <c r="G1388" s="317"/>
      <c r="H1388" s="1318"/>
      <c r="I1388" s="318"/>
    </row>
    <row r="1389" spans="1:9" ht="12.75">
      <c r="A1389" s="319"/>
      <c r="B1389" s="1252"/>
      <c r="C1389" s="317"/>
      <c r="D1389" s="317"/>
      <c r="E1389" s="317"/>
      <c r="F1389" s="317"/>
      <c r="G1389" s="317"/>
      <c r="H1389" s="1318"/>
      <c r="I1389" s="318"/>
    </row>
    <row r="1390" spans="1:9" ht="12.75">
      <c r="A1390" s="319"/>
      <c r="B1390" s="1252"/>
      <c r="C1390" s="317"/>
      <c r="D1390" s="317"/>
      <c r="E1390" s="317"/>
      <c r="F1390" s="317"/>
      <c r="G1390" s="317"/>
      <c r="H1390" s="1318"/>
      <c r="I1390" s="318"/>
    </row>
    <row r="1391" spans="1:9" ht="12.75">
      <c r="A1391" s="319"/>
      <c r="B1391" s="1252"/>
      <c r="C1391" s="317"/>
      <c r="D1391" s="317"/>
      <c r="E1391" s="317"/>
      <c r="F1391" s="317"/>
      <c r="G1391" s="317"/>
      <c r="H1391" s="1318"/>
      <c r="I1391" s="318"/>
    </row>
    <row r="1392" spans="1:9" ht="12.75">
      <c r="A1392" s="319"/>
      <c r="B1392" s="1252"/>
      <c r="C1392" s="317"/>
      <c r="D1392" s="317"/>
      <c r="E1392" s="317"/>
      <c r="F1392" s="317"/>
      <c r="G1392" s="317"/>
      <c r="H1392" s="1318"/>
      <c r="I1392" s="318"/>
    </row>
    <row r="1393" spans="1:9" ht="12.75">
      <c r="A1393" s="319"/>
      <c r="B1393" s="1252"/>
      <c r="C1393" s="317"/>
      <c r="D1393" s="317"/>
      <c r="E1393" s="317"/>
      <c r="F1393" s="317"/>
      <c r="G1393" s="317"/>
      <c r="H1393" s="1318"/>
      <c r="I1393" s="318"/>
    </row>
    <row r="1394" spans="1:9" ht="12.75">
      <c r="A1394" s="319"/>
      <c r="B1394" s="1252"/>
      <c r="C1394" s="317"/>
      <c r="D1394" s="317"/>
      <c r="E1394" s="317"/>
      <c r="F1394" s="317"/>
      <c r="G1394" s="317"/>
      <c r="H1394" s="1318"/>
      <c r="I1394" s="318"/>
    </row>
    <row r="1395" spans="1:9" ht="12.75">
      <c r="A1395" s="319"/>
      <c r="B1395" s="1252"/>
      <c r="C1395" s="317"/>
      <c r="D1395" s="317"/>
      <c r="E1395" s="317"/>
      <c r="F1395" s="317"/>
      <c r="G1395" s="317"/>
      <c r="H1395" s="1318"/>
      <c r="I1395" s="318"/>
    </row>
    <row r="1396" spans="1:9" ht="12.75">
      <c r="A1396" s="319"/>
      <c r="B1396" s="1252"/>
      <c r="C1396" s="317"/>
      <c r="D1396" s="317"/>
      <c r="E1396" s="317"/>
      <c r="F1396" s="317"/>
      <c r="G1396" s="317"/>
      <c r="H1396" s="1318"/>
      <c r="I1396" s="318"/>
    </row>
    <row r="1397" spans="1:9" ht="12.75">
      <c r="A1397" s="319"/>
      <c r="B1397" s="1252"/>
      <c r="C1397" s="317"/>
      <c r="D1397" s="317"/>
      <c r="E1397" s="317"/>
      <c r="F1397" s="317"/>
      <c r="G1397" s="317"/>
      <c r="H1397" s="1318"/>
      <c r="I1397" s="318"/>
    </row>
    <row r="1398" spans="1:9" ht="12.75">
      <c r="A1398" s="319"/>
      <c r="B1398" s="1252"/>
      <c r="C1398" s="317"/>
      <c r="D1398" s="317"/>
      <c r="E1398" s="317"/>
      <c r="F1398" s="317"/>
      <c r="G1398" s="317"/>
      <c r="H1398" s="1318"/>
      <c r="I1398" s="318"/>
    </row>
    <row r="1399" spans="1:9" ht="12.75">
      <c r="A1399" s="319"/>
      <c r="B1399" s="1252"/>
      <c r="C1399" s="317"/>
      <c r="D1399" s="317"/>
      <c r="E1399" s="317"/>
      <c r="F1399" s="317"/>
      <c r="G1399" s="317"/>
      <c r="H1399" s="1318"/>
      <c r="I1399" s="318"/>
    </row>
    <row r="1400" spans="1:9" ht="12.75">
      <c r="A1400" s="319"/>
      <c r="B1400" s="1252"/>
      <c r="C1400" s="317"/>
      <c r="D1400" s="317"/>
      <c r="E1400" s="317"/>
      <c r="F1400" s="317"/>
      <c r="G1400" s="317"/>
      <c r="H1400" s="1318"/>
      <c r="I1400" s="318"/>
    </row>
    <row r="1401" spans="1:9" ht="12.75">
      <c r="A1401" s="319"/>
      <c r="B1401" s="1252"/>
      <c r="C1401" s="317"/>
      <c r="D1401" s="317"/>
      <c r="E1401" s="317"/>
      <c r="F1401" s="317"/>
      <c r="G1401" s="317"/>
      <c r="H1401" s="1318"/>
      <c r="I1401" s="318"/>
    </row>
    <row r="1402" spans="1:9" ht="12.75">
      <c r="A1402" s="319"/>
      <c r="B1402" s="1252"/>
      <c r="C1402" s="317"/>
      <c r="D1402" s="317"/>
      <c r="E1402" s="317"/>
      <c r="F1402" s="317"/>
      <c r="G1402" s="317"/>
      <c r="H1402" s="1318"/>
      <c r="I1402" s="318"/>
    </row>
    <row r="1403" spans="1:9" ht="12.75">
      <c r="A1403" s="319"/>
      <c r="B1403" s="1252"/>
      <c r="C1403" s="317"/>
      <c r="D1403" s="317"/>
      <c r="E1403" s="317"/>
      <c r="F1403" s="317"/>
      <c r="G1403" s="317"/>
      <c r="H1403" s="1318"/>
      <c r="I1403" s="318"/>
    </row>
    <row r="1404" spans="1:9" ht="12.75">
      <c r="A1404" s="319"/>
      <c r="B1404" s="1252"/>
      <c r="C1404" s="317"/>
      <c r="D1404" s="317"/>
      <c r="E1404" s="317"/>
      <c r="F1404" s="317"/>
      <c r="G1404" s="317"/>
      <c r="H1404" s="1318"/>
      <c r="I1404" s="318"/>
    </row>
    <row r="1405" spans="1:9" ht="12.75">
      <c r="A1405" s="319"/>
      <c r="B1405" s="1252"/>
      <c r="C1405" s="317"/>
      <c r="D1405" s="317"/>
      <c r="E1405" s="317"/>
      <c r="F1405" s="317"/>
      <c r="G1405" s="317"/>
      <c r="H1405" s="1318"/>
      <c r="I1405" s="318"/>
    </row>
    <row r="1406" spans="1:9" ht="12.75">
      <c r="A1406" s="319"/>
      <c r="B1406" s="1252"/>
      <c r="C1406" s="317"/>
      <c r="D1406" s="317"/>
      <c r="E1406" s="317"/>
      <c r="F1406" s="317"/>
      <c r="G1406" s="317"/>
      <c r="H1406" s="1318"/>
      <c r="I1406" s="318"/>
    </row>
    <row r="1407" spans="1:9" ht="12.75">
      <c r="A1407" s="319"/>
      <c r="B1407" s="1252"/>
      <c r="C1407" s="317"/>
      <c r="D1407" s="317"/>
      <c r="E1407" s="317"/>
      <c r="F1407" s="317"/>
      <c r="G1407" s="317"/>
      <c r="H1407" s="1318"/>
      <c r="I1407" s="318"/>
    </row>
    <row r="1408" spans="1:9" ht="12.75">
      <c r="A1408" s="319"/>
      <c r="B1408" s="1252"/>
      <c r="C1408" s="317"/>
      <c r="D1408" s="317"/>
      <c r="E1408" s="317"/>
      <c r="F1408" s="317"/>
      <c r="G1408" s="317"/>
      <c r="H1408" s="1318"/>
      <c r="I1408" s="318"/>
    </row>
    <row r="1409" spans="1:9" ht="12.75">
      <c r="A1409" s="319"/>
      <c r="B1409" s="1252"/>
      <c r="C1409" s="317"/>
      <c r="D1409" s="317"/>
      <c r="E1409" s="317"/>
      <c r="F1409" s="317"/>
      <c r="G1409" s="317"/>
      <c r="H1409" s="1318"/>
      <c r="I1409" s="318"/>
    </row>
    <row r="1410" spans="1:9" ht="12.75">
      <c r="A1410" s="319"/>
      <c r="B1410" s="1252"/>
      <c r="C1410" s="317"/>
      <c r="D1410" s="317"/>
      <c r="E1410" s="317"/>
      <c r="F1410" s="317"/>
      <c r="G1410" s="317"/>
      <c r="H1410" s="1318"/>
      <c r="I1410" s="318"/>
    </row>
    <row r="1411" spans="1:9" ht="12.75">
      <c r="A1411" s="319"/>
      <c r="B1411" s="1252"/>
      <c r="C1411" s="317"/>
      <c r="D1411" s="317"/>
      <c r="E1411" s="317"/>
      <c r="F1411" s="317"/>
      <c r="G1411" s="317"/>
      <c r="H1411" s="1318"/>
      <c r="I1411" s="318"/>
    </row>
    <row r="1412" spans="1:9" ht="12.75">
      <c r="A1412" s="319"/>
      <c r="B1412" s="1252"/>
      <c r="C1412" s="317"/>
      <c r="D1412" s="317"/>
      <c r="E1412" s="317"/>
      <c r="F1412" s="317"/>
      <c r="G1412" s="317"/>
      <c r="H1412" s="1318"/>
      <c r="I1412" s="318"/>
    </row>
    <row r="1413" spans="1:9" ht="12.75">
      <c r="A1413" s="319"/>
      <c r="B1413" s="1252"/>
      <c r="C1413" s="317"/>
      <c r="D1413" s="317"/>
      <c r="E1413" s="317"/>
      <c r="F1413" s="317"/>
      <c r="G1413" s="317"/>
      <c r="H1413" s="1318"/>
      <c r="I1413" s="318"/>
    </row>
    <row r="1414" spans="1:9" ht="12.75">
      <c r="A1414" s="319"/>
      <c r="B1414" s="1252"/>
      <c r="C1414" s="317"/>
      <c r="D1414" s="317"/>
      <c r="E1414" s="317"/>
      <c r="F1414" s="317"/>
      <c r="G1414" s="317"/>
      <c r="H1414" s="1318"/>
      <c r="I1414" s="318"/>
    </row>
    <row r="1415" spans="1:9" ht="12.75">
      <c r="A1415" s="319"/>
      <c r="B1415" s="1252"/>
      <c r="C1415" s="317"/>
      <c r="D1415" s="317"/>
      <c r="E1415" s="317"/>
      <c r="F1415" s="317"/>
      <c r="G1415" s="317"/>
      <c r="H1415" s="1318"/>
      <c r="I1415" s="318"/>
    </row>
    <row r="1416" spans="1:9" ht="12.75">
      <c r="A1416" s="319"/>
      <c r="B1416" s="1252"/>
      <c r="C1416" s="317"/>
      <c r="D1416" s="317"/>
      <c r="E1416" s="317"/>
      <c r="F1416" s="317"/>
      <c r="G1416" s="317"/>
      <c r="H1416" s="1318"/>
      <c r="I1416" s="318"/>
    </row>
    <row r="1417" spans="1:9" ht="12.75">
      <c r="A1417" s="319"/>
      <c r="B1417" s="1252"/>
      <c r="C1417" s="317"/>
      <c r="D1417" s="317"/>
      <c r="E1417" s="317"/>
      <c r="F1417" s="317"/>
      <c r="G1417" s="317"/>
      <c r="H1417" s="1318"/>
      <c r="I1417" s="318"/>
    </row>
    <row r="1418" spans="1:9" ht="12.75">
      <c r="A1418" s="319"/>
      <c r="B1418" s="1252"/>
      <c r="C1418" s="317"/>
      <c r="D1418" s="317"/>
      <c r="E1418" s="317"/>
      <c r="F1418" s="317"/>
      <c r="G1418" s="317"/>
      <c r="H1418" s="1318"/>
      <c r="I1418" s="318"/>
    </row>
    <row r="1419" spans="1:9" ht="12.75">
      <c r="A1419" s="319"/>
      <c r="B1419" s="1252"/>
      <c r="C1419" s="317"/>
      <c r="D1419" s="317"/>
      <c r="E1419" s="317"/>
      <c r="F1419" s="317"/>
      <c r="G1419" s="317"/>
      <c r="H1419" s="1318"/>
      <c r="I1419" s="318"/>
    </row>
    <row r="1420" spans="1:9" ht="12.75">
      <c r="A1420" s="319"/>
      <c r="B1420" s="1252"/>
      <c r="C1420" s="317"/>
      <c r="D1420" s="317"/>
      <c r="E1420" s="317"/>
      <c r="F1420" s="317"/>
      <c r="G1420" s="317"/>
      <c r="H1420" s="1318"/>
      <c r="I1420" s="318"/>
    </row>
    <row r="1421" spans="1:9" ht="12.75">
      <c r="A1421" s="319"/>
      <c r="B1421" s="1252"/>
      <c r="C1421" s="317"/>
      <c r="D1421" s="317"/>
      <c r="E1421" s="317"/>
      <c r="F1421" s="317"/>
      <c r="G1421" s="317"/>
      <c r="H1421" s="1318"/>
      <c r="I1421" s="318"/>
    </row>
    <row r="1422" spans="1:9" ht="12.75">
      <c r="A1422" s="319"/>
      <c r="B1422" s="1252"/>
      <c r="C1422" s="317"/>
      <c r="D1422" s="317"/>
      <c r="E1422" s="317"/>
      <c r="F1422" s="317"/>
      <c r="G1422" s="317"/>
      <c r="H1422" s="1318"/>
      <c r="I1422" s="318"/>
    </row>
    <row r="1423" spans="1:9" ht="12.75">
      <c r="A1423" s="319"/>
      <c r="B1423" s="1252"/>
      <c r="C1423" s="317"/>
      <c r="D1423" s="317"/>
      <c r="E1423" s="317"/>
      <c r="F1423" s="317"/>
      <c r="G1423" s="317"/>
      <c r="H1423" s="1318"/>
      <c r="I1423" s="318"/>
    </row>
    <row r="1424" spans="1:9" ht="12.75">
      <c r="A1424" s="319"/>
      <c r="B1424" s="1252"/>
      <c r="C1424" s="317"/>
      <c r="D1424" s="317"/>
      <c r="E1424" s="317"/>
      <c r="F1424" s="317"/>
      <c r="G1424" s="317"/>
      <c r="H1424" s="1318"/>
      <c r="I1424" s="318"/>
    </row>
    <row r="1425" spans="1:9" ht="12.75">
      <c r="A1425" s="319"/>
      <c r="B1425" s="1252"/>
      <c r="C1425" s="317"/>
      <c r="D1425" s="317"/>
      <c r="E1425" s="317"/>
      <c r="F1425" s="317"/>
      <c r="G1425" s="317"/>
      <c r="H1425" s="1318"/>
      <c r="I1425" s="318"/>
    </row>
    <row r="1426" spans="1:9" ht="12.75">
      <c r="A1426" s="319"/>
      <c r="B1426" s="1252"/>
      <c r="C1426" s="317"/>
      <c r="D1426" s="317"/>
      <c r="E1426" s="317"/>
      <c r="F1426" s="317"/>
      <c r="G1426" s="317"/>
      <c r="H1426" s="1318"/>
      <c r="I1426" s="318"/>
    </row>
    <row r="1427" spans="1:9" ht="12.75">
      <c r="A1427" s="319"/>
      <c r="B1427" s="1252"/>
      <c r="C1427" s="317"/>
      <c r="D1427" s="317"/>
      <c r="E1427" s="317"/>
      <c r="F1427" s="317"/>
      <c r="G1427" s="317"/>
      <c r="H1427" s="1318"/>
      <c r="I1427" s="318"/>
    </row>
    <row r="1428" spans="1:9" ht="12.75">
      <c r="A1428" s="319"/>
      <c r="B1428" s="1252"/>
      <c r="C1428" s="317"/>
      <c r="D1428" s="317"/>
      <c r="E1428" s="317"/>
      <c r="F1428" s="317"/>
      <c r="G1428" s="317"/>
      <c r="H1428" s="1318"/>
      <c r="I1428" s="318"/>
    </row>
    <row r="1429" spans="1:9" ht="12.75">
      <c r="A1429" s="319"/>
      <c r="B1429" s="1252"/>
      <c r="C1429" s="317"/>
      <c r="D1429" s="317"/>
      <c r="E1429" s="317"/>
      <c r="F1429" s="317"/>
      <c r="G1429" s="317"/>
      <c r="H1429" s="1318"/>
      <c r="I1429" s="318"/>
    </row>
    <row r="1430" spans="1:9" ht="12.75">
      <c r="A1430" s="319"/>
      <c r="B1430" s="1252"/>
      <c r="C1430" s="317"/>
      <c r="D1430" s="317"/>
      <c r="E1430" s="317"/>
      <c r="F1430" s="317"/>
      <c r="G1430" s="317"/>
      <c r="H1430" s="1318"/>
      <c r="I1430" s="318"/>
    </row>
    <row r="1431" spans="1:9" ht="12.75">
      <c r="A1431" s="319"/>
      <c r="B1431" s="1252"/>
      <c r="C1431" s="317"/>
      <c r="D1431" s="317"/>
      <c r="E1431" s="317"/>
      <c r="F1431" s="317"/>
      <c r="G1431" s="317"/>
      <c r="H1431" s="1318"/>
      <c r="I1431" s="318"/>
    </row>
    <row r="1432" spans="1:9" ht="12.75">
      <c r="A1432" s="319"/>
      <c r="B1432" s="1252"/>
      <c r="C1432" s="317"/>
      <c r="D1432" s="317"/>
      <c r="E1432" s="317"/>
      <c r="F1432" s="317"/>
      <c r="G1432" s="317"/>
      <c r="H1432" s="1318"/>
      <c r="I1432" s="318"/>
    </row>
    <row r="1433" spans="1:9" ht="12.75">
      <c r="A1433" s="319"/>
      <c r="B1433" s="1252"/>
      <c r="C1433" s="317"/>
      <c r="D1433" s="317"/>
      <c r="E1433" s="317"/>
      <c r="F1433" s="317"/>
      <c r="G1433" s="317"/>
      <c r="H1433" s="1318"/>
      <c r="I1433" s="318"/>
    </row>
    <row r="1434" spans="1:9" ht="12.75">
      <c r="A1434" s="319"/>
      <c r="B1434" s="1252"/>
      <c r="C1434" s="317"/>
      <c r="D1434" s="317"/>
      <c r="E1434" s="317"/>
      <c r="F1434" s="317"/>
      <c r="G1434" s="317"/>
      <c r="H1434" s="1318"/>
      <c r="I1434" s="318"/>
    </row>
    <row r="1435" spans="1:9" ht="12.75">
      <c r="A1435" s="319"/>
      <c r="B1435" s="1252"/>
      <c r="C1435" s="317"/>
      <c r="D1435" s="317"/>
      <c r="E1435" s="317"/>
      <c r="F1435" s="317"/>
      <c r="G1435" s="317"/>
      <c r="H1435" s="1318"/>
      <c r="I1435" s="318"/>
    </row>
    <row r="1436" spans="1:9" ht="12.75">
      <c r="A1436" s="319"/>
      <c r="B1436" s="1252"/>
      <c r="C1436" s="317"/>
      <c r="D1436" s="317"/>
      <c r="E1436" s="317"/>
      <c r="F1436" s="317"/>
      <c r="G1436" s="317"/>
      <c r="H1436" s="1318"/>
      <c r="I1436" s="318"/>
    </row>
    <row r="1437" spans="1:9" ht="12.75">
      <c r="A1437" s="319"/>
      <c r="B1437" s="1252"/>
      <c r="C1437" s="317"/>
      <c r="D1437" s="317"/>
      <c r="E1437" s="317"/>
      <c r="F1437" s="317"/>
      <c r="G1437" s="317"/>
      <c r="H1437" s="1318"/>
      <c r="I1437" s="318"/>
    </row>
    <row r="1438" spans="1:9" ht="12.75">
      <c r="A1438" s="319"/>
      <c r="B1438" s="1252"/>
      <c r="C1438" s="317"/>
      <c r="D1438" s="317"/>
      <c r="E1438" s="317"/>
      <c r="F1438" s="317"/>
      <c r="G1438" s="317"/>
      <c r="H1438" s="1318"/>
      <c r="I1438" s="318"/>
    </row>
    <row r="1439" spans="1:9" ht="12.75">
      <c r="A1439" s="319"/>
      <c r="B1439" s="1252"/>
      <c r="C1439" s="317"/>
      <c r="D1439" s="317"/>
      <c r="E1439" s="317"/>
      <c r="F1439" s="317"/>
      <c r="G1439" s="317"/>
      <c r="H1439" s="1318"/>
      <c r="I1439" s="318"/>
    </row>
    <row r="1440" spans="1:9" ht="12.75">
      <c r="A1440" s="319"/>
      <c r="B1440" s="1252"/>
      <c r="C1440" s="317"/>
      <c r="D1440" s="317"/>
      <c r="E1440" s="317"/>
      <c r="F1440" s="317"/>
      <c r="G1440" s="317"/>
      <c r="H1440" s="1318"/>
      <c r="I1440" s="318"/>
    </row>
    <row r="1441" spans="1:9" ht="12.75">
      <c r="A1441" s="319"/>
      <c r="B1441" s="1252"/>
      <c r="C1441" s="317"/>
      <c r="D1441" s="317"/>
      <c r="E1441" s="317"/>
      <c r="F1441" s="317"/>
      <c r="G1441" s="317"/>
      <c r="H1441" s="1318"/>
      <c r="I1441" s="318"/>
    </row>
    <row r="1442" spans="1:9" ht="12.75">
      <c r="A1442" s="319"/>
      <c r="B1442" s="1252"/>
      <c r="C1442" s="317"/>
      <c r="D1442" s="317"/>
      <c r="E1442" s="317"/>
      <c r="F1442" s="317"/>
      <c r="G1442" s="317"/>
      <c r="H1442" s="1318"/>
      <c r="I1442" s="318"/>
    </row>
    <row r="1443" spans="1:9" ht="12.75">
      <c r="A1443" s="319"/>
      <c r="B1443" s="1252"/>
      <c r="C1443" s="317"/>
      <c r="D1443" s="317"/>
      <c r="E1443" s="317"/>
      <c r="F1443" s="317"/>
      <c r="G1443" s="317"/>
      <c r="H1443" s="1318"/>
      <c r="I1443" s="318"/>
    </row>
    <row r="1444" spans="1:9" ht="12.75">
      <c r="A1444" s="319"/>
      <c r="B1444" s="1252"/>
      <c r="C1444" s="317"/>
      <c r="D1444" s="317"/>
      <c r="E1444" s="317"/>
      <c r="F1444" s="317"/>
      <c r="G1444" s="317"/>
      <c r="H1444" s="1318"/>
      <c r="I1444" s="318"/>
    </row>
    <row r="1445" spans="1:9" ht="12.75">
      <c r="A1445" s="319"/>
      <c r="B1445" s="1252"/>
      <c r="C1445" s="317"/>
      <c r="D1445" s="317"/>
      <c r="E1445" s="317"/>
      <c r="F1445" s="317"/>
      <c r="G1445" s="317"/>
      <c r="H1445" s="1318"/>
      <c r="I1445" s="318"/>
    </row>
    <row r="1446" spans="1:9" ht="12.75">
      <c r="A1446" s="319"/>
      <c r="B1446" s="1252"/>
      <c r="C1446" s="317"/>
      <c r="D1446" s="317"/>
      <c r="E1446" s="317"/>
      <c r="F1446" s="317"/>
      <c r="G1446" s="317"/>
      <c r="H1446" s="1318"/>
      <c r="I1446" s="318"/>
    </row>
    <row r="1447" spans="1:9" ht="12.75">
      <c r="A1447" s="319"/>
      <c r="B1447" s="1252"/>
      <c r="C1447" s="317"/>
      <c r="D1447" s="317"/>
      <c r="E1447" s="317"/>
      <c r="F1447" s="317"/>
      <c r="G1447" s="317"/>
      <c r="H1447" s="1318"/>
      <c r="I1447" s="318"/>
    </row>
    <row r="1448" spans="1:9" ht="12.75">
      <c r="A1448" s="319"/>
      <c r="B1448" s="1252"/>
      <c r="C1448" s="317"/>
      <c r="D1448" s="317"/>
      <c r="E1448" s="317"/>
      <c r="F1448" s="317"/>
      <c r="G1448" s="317"/>
      <c r="H1448" s="1318"/>
      <c r="I1448" s="318"/>
    </row>
    <row r="1449" spans="1:9" ht="12.75">
      <c r="A1449" s="319"/>
      <c r="B1449" s="1252"/>
      <c r="C1449" s="317"/>
      <c r="D1449" s="317"/>
      <c r="E1449" s="317"/>
      <c r="F1449" s="317"/>
      <c r="G1449" s="317"/>
      <c r="H1449" s="1318"/>
      <c r="I1449" s="318"/>
    </row>
    <row r="1450" spans="1:9" ht="12.75">
      <c r="A1450" s="319"/>
      <c r="B1450" s="1252"/>
      <c r="C1450" s="317"/>
      <c r="D1450" s="317"/>
      <c r="E1450" s="317"/>
      <c r="F1450" s="317"/>
      <c r="G1450" s="317"/>
      <c r="H1450" s="1318"/>
      <c r="I1450" s="318"/>
    </row>
    <row r="1451" spans="1:9" ht="12.75">
      <c r="A1451" s="319"/>
      <c r="B1451" s="1252"/>
      <c r="C1451" s="317"/>
      <c r="D1451" s="317"/>
      <c r="E1451" s="317"/>
      <c r="F1451" s="317"/>
      <c r="G1451" s="317"/>
      <c r="H1451" s="1318"/>
      <c r="I1451" s="318"/>
    </row>
    <row r="1452" spans="1:9" ht="12.75">
      <c r="A1452" s="319"/>
      <c r="B1452" s="1252"/>
      <c r="C1452" s="317"/>
      <c r="D1452" s="317"/>
      <c r="E1452" s="317"/>
      <c r="F1452" s="317"/>
      <c r="G1452" s="317"/>
      <c r="H1452" s="1318"/>
      <c r="I1452" s="318"/>
    </row>
    <row r="1453" spans="1:9" ht="12.75">
      <c r="A1453" s="319"/>
      <c r="B1453" s="1252"/>
      <c r="C1453" s="317"/>
      <c r="D1453" s="317"/>
      <c r="E1453" s="317"/>
      <c r="F1453" s="317"/>
      <c r="G1453" s="317"/>
      <c r="H1453" s="1318"/>
      <c r="I1453" s="318"/>
    </row>
    <row r="1454" spans="1:9" ht="12.75">
      <c r="A1454" s="319"/>
      <c r="B1454" s="1252"/>
      <c r="C1454" s="317"/>
      <c r="D1454" s="317"/>
      <c r="E1454" s="317"/>
      <c r="F1454" s="317"/>
      <c r="G1454" s="317"/>
      <c r="H1454" s="1318"/>
      <c r="I1454" s="318"/>
    </row>
    <row r="1455" spans="1:9" ht="12.75">
      <c r="A1455" s="319"/>
      <c r="B1455" s="1252"/>
      <c r="C1455" s="317"/>
      <c r="D1455" s="317"/>
      <c r="E1455" s="317"/>
      <c r="F1455" s="317"/>
      <c r="G1455" s="317"/>
      <c r="H1455" s="1318"/>
      <c r="I1455" s="318"/>
    </row>
    <row r="1456" spans="1:9" ht="12.75">
      <c r="A1456" s="319"/>
      <c r="B1456" s="1252"/>
      <c r="C1456" s="317"/>
      <c r="D1456" s="317"/>
      <c r="E1456" s="317"/>
      <c r="F1456" s="317"/>
      <c r="G1456" s="317"/>
      <c r="H1456" s="1318"/>
      <c r="I1456" s="318"/>
    </row>
    <row r="1457" spans="1:9" ht="12.75">
      <c r="A1457" s="319"/>
      <c r="B1457" s="1252"/>
      <c r="C1457" s="317"/>
      <c r="D1457" s="317"/>
      <c r="E1457" s="317"/>
      <c r="F1457" s="317"/>
      <c r="G1457" s="317"/>
      <c r="H1457" s="1318"/>
      <c r="I1457" s="318"/>
    </row>
    <row r="1458" spans="1:9" ht="12.75">
      <c r="A1458" s="319"/>
      <c r="B1458" s="1252"/>
      <c r="C1458" s="317"/>
      <c r="D1458" s="317"/>
      <c r="E1458" s="317"/>
      <c r="F1458" s="317"/>
      <c r="G1458" s="317"/>
      <c r="H1458" s="1318"/>
      <c r="I1458" s="318"/>
    </row>
    <row r="1459" spans="1:9" ht="12.75">
      <c r="A1459" s="319"/>
      <c r="B1459" s="1252"/>
      <c r="C1459" s="317"/>
      <c r="D1459" s="317"/>
      <c r="E1459" s="317"/>
      <c r="F1459" s="317"/>
      <c r="G1459" s="317"/>
      <c r="H1459" s="1318"/>
      <c r="I1459" s="318"/>
    </row>
    <row r="1460" spans="1:9" ht="12.75">
      <c r="A1460" s="319"/>
      <c r="B1460" s="1252"/>
      <c r="C1460" s="317"/>
      <c r="D1460" s="317"/>
      <c r="E1460" s="317"/>
      <c r="F1460" s="317"/>
      <c r="G1460" s="317"/>
      <c r="H1460" s="1318"/>
      <c r="I1460" s="318"/>
    </row>
    <row r="1461" spans="1:9" ht="12.75">
      <c r="A1461" s="319"/>
      <c r="B1461" s="1252"/>
      <c r="C1461" s="317"/>
      <c r="D1461" s="317"/>
      <c r="E1461" s="317"/>
      <c r="F1461" s="317"/>
      <c r="G1461" s="317"/>
      <c r="H1461" s="1318"/>
      <c r="I1461" s="318"/>
    </row>
    <row r="1462" spans="1:9" ht="12.75">
      <c r="A1462" s="319"/>
      <c r="B1462" s="1252"/>
      <c r="C1462" s="317"/>
      <c r="D1462" s="317"/>
      <c r="E1462" s="317"/>
      <c r="F1462" s="317"/>
      <c r="G1462" s="317"/>
      <c r="H1462" s="1318"/>
      <c r="I1462" s="318"/>
    </row>
    <row r="1463" spans="1:9" ht="12.75">
      <c r="A1463" s="319"/>
      <c r="B1463" s="1252"/>
      <c r="C1463" s="317"/>
      <c r="D1463" s="317"/>
      <c r="E1463" s="317"/>
      <c r="F1463" s="317"/>
      <c r="G1463" s="317"/>
      <c r="H1463" s="1318"/>
      <c r="I1463" s="318"/>
    </row>
    <row r="1464" spans="1:9" ht="12.75">
      <c r="A1464" s="319"/>
      <c r="B1464" s="1252"/>
      <c r="C1464" s="317"/>
      <c r="D1464" s="317"/>
      <c r="E1464" s="317"/>
      <c r="F1464" s="317"/>
      <c r="G1464" s="317"/>
      <c r="H1464" s="1318"/>
      <c r="I1464" s="318"/>
    </row>
    <row r="1465" spans="1:9" ht="12.75">
      <c r="A1465" s="319"/>
      <c r="B1465" s="1252"/>
      <c r="C1465" s="317"/>
      <c r="D1465" s="317"/>
      <c r="E1465" s="317"/>
      <c r="F1465" s="317"/>
      <c r="G1465" s="317"/>
      <c r="H1465" s="1318"/>
      <c r="I1465" s="318"/>
    </row>
    <row r="1466" spans="1:9" ht="12.75">
      <c r="A1466" s="319"/>
      <c r="B1466" s="1252"/>
      <c r="C1466" s="317"/>
      <c r="D1466" s="317"/>
      <c r="E1466" s="317"/>
      <c r="F1466" s="317"/>
      <c r="G1466" s="317"/>
      <c r="H1466" s="1318"/>
      <c r="I1466" s="318"/>
    </row>
    <row r="1467" spans="1:9" ht="12.75">
      <c r="A1467" s="319"/>
      <c r="B1467" s="1252"/>
      <c r="C1467" s="317"/>
      <c r="D1467" s="317"/>
      <c r="E1467" s="317"/>
      <c r="F1467" s="317"/>
      <c r="G1467" s="317"/>
      <c r="H1467" s="1318"/>
      <c r="I1467" s="318"/>
    </row>
    <row r="1468" spans="1:9" ht="12.75">
      <c r="A1468" s="319"/>
      <c r="B1468" s="1252"/>
      <c r="C1468" s="317"/>
      <c r="D1468" s="317"/>
      <c r="E1468" s="317"/>
      <c r="F1468" s="317"/>
      <c r="G1468" s="317"/>
      <c r="H1468" s="1318"/>
      <c r="I1468" s="318"/>
    </row>
    <row r="1469" spans="1:9" ht="12.75">
      <c r="A1469" s="319"/>
      <c r="B1469" s="1252"/>
      <c r="C1469" s="317"/>
      <c r="D1469" s="317"/>
      <c r="E1469" s="317"/>
      <c r="F1469" s="317"/>
      <c r="G1469" s="317"/>
      <c r="H1469" s="1318"/>
      <c r="I1469" s="318"/>
    </row>
    <row r="1470" spans="1:9" ht="12.75">
      <c r="A1470" s="319"/>
      <c r="B1470" s="1252"/>
      <c r="C1470" s="317"/>
      <c r="D1470" s="317"/>
      <c r="E1470" s="317"/>
      <c r="F1470" s="317"/>
      <c r="G1470" s="317"/>
      <c r="H1470" s="1318"/>
      <c r="I1470" s="318"/>
    </row>
    <row r="1471" spans="1:9" ht="12.75">
      <c r="A1471" s="319"/>
      <c r="B1471" s="1252"/>
      <c r="C1471" s="317"/>
      <c r="D1471" s="317"/>
      <c r="E1471" s="317"/>
      <c r="F1471" s="317"/>
      <c r="G1471" s="317"/>
      <c r="H1471" s="1318"/>
      <c r="I1471" s="318"/>
    </row>
    <row r="1472" spans="1:9" ht="12.75">
      <c r="A1472" s="319"/>
      <c r="B1472" s="1252"/>
      <c r="C1472" s="317"/>
      <c r="D1472" s="317"/>
      <c r="E1472" s="317"/>
      <c r="F1472" s="317"/>
      <c r="G1472" s="317"/>
      <c r="H1472" s="1318"/>
      <c r="I1472" s="318"/>
    </row>
    <row r="1473" spans="1:9" ht="12.75">
      <c r="A1473" s="319"/>
      <c r="B1473" s="1252"/>
      <c r="C1473" s="317"/>
      <c r="D1473" s="317"/>
      <c r="E1473" s="317"/>
      <c r="F1473" s="317"/>
      <c r="G1473" s="317"/>
      <c r="H1473" s="1318"/>
      <c r="I1473" s="318"/>
    </row>
    <row r="1474" spans="1:9" ht="12.75">
      <c r="A1474" s="319"/>
      <c r="B1474" s="1252"/>
      <c r="C1474" s="317"/>
      <c r="D1474" s="317"/>
      <c r="E1474" s="317"/>
      <c r="F1474" s="317"/>
      <c r="G1474" s="317"/>
      <c r="H1474" s="1318"/>
      <c r="I1474" s="318"/>
    </row>
    <row r="1475" spans="1:9" ht="12.75">
      <c r="A1475" s="319"/>
      <c r="B1475" s="1252"/>
      <c r="C1475" s="317"/>
      <c r="D1475" s="317"/>
      <c r="E1475" s="317"/>
      <c r="F1475" s="317"/>
      <c r="G1475" s="317"/>
      <c r="H1475" s="1318"/>
      <c r="I1475" s="318"/>
    </row>
    <row r="1476" spans="1:9" ht="12.75">
      <c r="A1476" s="319"/>
      <c r="B1476" s="1252"/>
      <c r="C1476" s="317"/>
      <c r="D1476" s="317"/>
      <c r="E1476" s="317"/>
      <c r="F1476" s="317"/>
      <c r="G1476" s="317"/>
      <c r="H1476" s="1318"/>
      <c r="I1476" s="318"/>
    </row>
    <row r="1477" spans="1:9" ht="12.75">
      <c r="A1477" s="319"/>
      <c r="B1477" s="1252"/>
      <c r="C1477" s="317"/>
      <c r="D1477" s="317"/>
      <c r="E1477" s="317"/>
      <c r="F1477" s="317"/>
      <c r="G1477" s="317"/>
      <c r="H1477" s="1318"/>
      <c r="I1477" s="318"/>
    </row>
    <row r="1478" spans="1:9" ht="12.75">
      <c r="A1478" s="319"/>
      <c r="B1478" s="1252"/>
      <c r="C1478" s="317"/>
      <c r="D1478" s="317"/>
      <c r="E1478" s="317"/>
      <c r="F1478" s="317"/>
      <c r="G1478" s="317"/>
      <c r="H1478" s="1318"/>
      <c r="I1478" s="318"/>
    </row>
    <row r="1479" spans="1:9" ht="12.75">
      <c r="A1479" s="319"/>
      <c r="B1479" s="1252"/>
      <c r="C1479" s="317"/>
      <c r="D1479" s="317"/>
      <c r="E1479" s="317"/>
      <c r="F1479" s="317"/>
      <c r="G1479" s="317"/>
      <c r="H1479" s="1318"/>
      <c r="I1479" s="318"/>
    </row>
    <row r="1480" spans="1:9" ht="12.75">
      <c r="A1480" s="319"/>
      <c r="B1480" s="1252"/>
      <c r="C1480" s="317"/>
      <c r="D1480" s="317"/>
      <c r="E1480" s="317"/>
      <c r="F1480" s="317"/>
      <c r="G1480" s="317"/>
      <c r="H1480" s="1318"/>
      <c r="I1480" s="318"/>
    </row>
    <row r="1481" spans="1:9" ht="12.75">
      <c r="A1481" s="319"/>
      <c r="B1481" s="1252"/>
      <c r="C1481" s="317"/>
      <c r="D1481" s="317"/>
      <c r="E1481" s="317"/>
      <c r="F1481" s="317"/>
      <c r="G1481" s="317"/>
      <c r="H1481" s="1318"/>
      <c r="I1481" s="318"/>
    </row>
    <row r="1482" spans="1:9" ht="12.75">
      <c r="A1482" s="319"/>
      <c r="B1482" s="1252"/>
      <c r="C1482" s="317"/>
      <c r="D1482" s="317"/>
      <c r="E1482" s="317"/>
      <c r="F1482" s="317"/>
      <c r="G1482" s="317"/>
      <c r="H1482" s="1318"/>
      <c r="I1482" s="318"/>
    </row>
    <row r="1483" spans="1:9" ht="12.75">
      <c r="A1483" s="319"/>
      <c r="B1483" s="1252"/>
      <c r="C1483" s="317"/>
      <c r="D1483" s="317"/>
      <c r="E1483" s="317"/>
      <c r="F1483" s="317"/>
      <c r="G1483" s="317"/>
      <c r="H1483" s="1318"/>
      <c r="I1483" s="318"/>
    </row>
    <row r="1484" spans="1:9" ht="12.75">
      <c r="A1484" s="319"/>
      <c r="B1484" s="1252"/>
      <c r="C1484" s="317"/>
      <c r="D1484" s="317"/>
      <c r="E1484" s="317"/>
      <c r="F1484" s="317"/>
      <c r="G1484" s="317"/>
      <c r="H1484" s="1318"/>
      <c r="I1484" s="318"/>
    </row>
    <row r="1485" spans="1:9" ht="12.75">
      <c r="A1485" s="319"/>
      <c r="B1485" s="1252"/>
      <c r="C1485" s="317"/>
      <c r="D1485" s="317"/>
      <c r="E1485" s="317"/>
      <c r="F1485" s="317"/>
      <c r="G1485" s="317"/>
      <c r="H1485" s="1318"/>
      <c r="I1485" s="318"/>
    </row>
    <row r="1486" spans="1:9" ht="12.75">
      <c r="A1486" s="319"/>
      <c r="B1486" s="1252"/>
      <c r="C1486" s="317"/>
      <c r="D1486" s="317"/>
      <c r="E1486" s="317"/>
      <c r="F1486" s="317"/>
      <c r="G1486" s="317"/>
      <c r="H1486" s="1318"/>
      <c r="I1486" s="318"/>
    </row>
    <row r="1487" spans="1:9" ht="12.75">
      <c r="A1487" s="319"/>
      <c r="B1487" s="1252"/>
      <c r="C1487" s="317"/>
      <c r="D1487" s="317"/>
      <c r="E1487" s="317"/>
      <c r="F1487" s="317"/>
      <c r="G1487" s="317"/>
      <c r="H1487" s="1318"/>
      <c r="I1487" s="318"/>
    </row>
    <row r="1488" spans="1:9" ht="12.75">
      <c r="A1488" s="319"/>
      <c r="B1488" s="1252"/>
      <c r="C1488" s="317"/>
      <c r="D1488" s="317"/>
      <c r="E1488" s="317"/>
      <c r="F1488" s="317"/>
      <c r="G1488" s="317"/>
      <c r="H1488" s="1318"/>
      <c r="I1488" s="318"/>
    </row>
    <row r="1489" spans="1:9" ht="12.75">
      <c r="A1489" s="319"/>
      <c r="B1489" s="1252"/>
      <c r="C1489" s="317"/>
      <c r="D1489" s="317"/>
      <c r="E1489" s="317"/>
      <c r="F1489" s="317"/>
      <c r="G1489" s="317"/>
      <c r="H1489" s="1318"/>
      <c r="I1489" s="318"/>
    </row>
    <row r="1490" spans="1:9" ht="12.75">
      <c r="A1490" s="319"/>
      <c r="B1490" s="1252"/>
      <c r="C1490" s="317"/>
      <c r="D1490" s="317"/>
      <c r="E1490" s="317"/>
      <c r="F1490" s="317"/>
      <c r="G1490" s="317"/>
      <c r="H1490" s="1318"/>
      <c r="I1490" s="318"/>
    </row>
    <row r="1491" spans="1:9" ht="12.75">
      <c r="A1491" s="319"/>
      <c r="B1491" s="1252"/>
      <c r="C1491" s="317"/>
      <c r="D1491" s="317"/>
      <c r="E1491" s="317"/>
      <c r="F1491" s="317"/>
      <c r="G1491" s="317"/>
      <c r="H1491" s="1318"/>
      <c r="I1491" s="318"/>
    </row>
    <row r="1492" spans="1:9" ht="12.75">
      <c r="A1492" s="319"/>
      <c r="B1492" s="1252"/>
      <c r="C1492" s="317"/>
      <c r="D1492" s="317"/>
      <c r="E1492" s="317"/>
      <c r="F1492" s="317"/>
      <c r="G1492" s="317"/>
      <c r="H1492" s="1318"/>
      <c r="I1492" s="318"/>
    </row>
    <row r="1493" spans="1:9" ht="12.75">
      <c r="A1493" s="319"/>
      <c r="B1493" s="1252"/>
      <c r="C1493" s="317"/>
      <c r="D1493" s="317"/>
      <c r="E1493" s="317"/>
      <c r="F1493" s="317"/>
      <c r="G1493" s="317"/>
      <c r="H1493" s="1318"/>
      <c r="I1493" s="318"/>
    </row>
    <row r="1494" spans="1:9" ht="12.75">
      <c r="A1494" s="319"/>
      <c r="B1494" s="1252"/>
      <c r="C1494" s="317"/>
      <c r="D1494" s="317"/>
      <c r="E1494" s="317"/>
      <c r="F1494" s="317"/>
      <c r="G1494" s="317"/>
      <c r="H1494" s="1318"/>
      <c r="I1494" s="318"/>
    </row>
    <row r="1495" spans="1:9" ht="12.75">
      <c r="A1495" s="319"/>
      <c r="B1495" s="1252"/>
      <c r="C1495" s="317"/>
      <c r="D1495" s="317"/>
      <c r="E1495" s="317"/>
      <c r="F1495" s="317"/>
      <c r="G1495" s="317"/>
      <c r="H1495" s="1318"/>
      <c r="I1495" s="318"/>
    </row>
    <row r="1496" spans="1:9" ht="12.75">
      <c r="A1496" s="319"/>
      <c r="B1496" s="1252"/>
      <c r="C1496" s="317"/>
      <c r="D1496" s="317"/>
      <c r="E1496" s="317"/>
      <c r="F1496" s="317"/>
      <c r="G1496" s="317"/>
      <c r="H1496" s="1318"/>
      <c r="I1496" s="318"/>
    </row>
    <row r="1497" spans="1:9" ht="12.75">
      <c r="A1497" s="319"/>
      <c r="B1497" s="1252"/>
      <c r="C1497" s="317"/>
      <c r="D1497" s="317"/>
      <c r="E1497" s="317"/>
      <c r="F1497" s="317"/>
      <c r="G1497" s="317"/>
      <c r="H1497" s="1318"/>
      <c r="I1497" s="318"/>
    </row>
    <row r="1498" spans="1:9" ht="12.75">
      <c r="A1498" s="319"/>
      <c r="B1498" s="1252"/>
      <c r="C1498" s="317"/>
      <c r="D1498" s="317"/>
      <c r="E1498" s="317"/>
      <c r="F1498" s="317"/>
      <c r="G1498" s="317"/>
      <c r="H1498" s="1318"/>
      <c r="I1498" s="318"/>
    </row>
    <row r="1499" spans="1:9" ht="12.75">
      <c r="A1499" s="319"/>
      <c r="B1499" s="1252"/>
      <c r="C1499" s="317"/>
      <c r="D1499" s="317"/>
      <c r="E1499" s="317"/>
      <c r="F1499" s="317"/>
      <c r="G1499" s="317"/>
      <c r="H1499" s="1318"/>
      <c r="I1499" s="318"/>
    </row>
    <row r="1500" spans="1:9" ht="12.75">
      <c r="A1500" s="319"/>
      <c r="B1500" s="1252"/>
      <c r="C1500" s="317"/>
      <c r="D1500" s="317"/>
      <c r="E1500" s="317"/>
      <c r="F1500" s="317"/>
      <c r="G1500" s="317"/>
      <c r="H1500" s="1318"/>
      <c r="I1500" s="318"/>
    </row>
    <row r="1501" spans="1:9" ht="12.75">
      <c r="A1501" s="319"/>
      <c r="B1501" s="1252"/>
      <c r="C1501" s="317"/>
      <c r="D1501" s="317"/>
      <c r="E1501" s="317"/>
      <c r="F1501" s="317"/>
      <c r="G1501" s="317"/>
      <c r="H1501" s="1318"/>
      <c r="I1501" s="318"/>
    </row>
    <row r="1502" spans="1:9" ht="12.75">
      <c r="A1502" s="319"/>
      <c r="B1502" s="1252"/>
      <c r="C1502" s="317"/>
      <c r="D1502" s="317"/>
      <c r="E1502" s="317"/>
      <c r="F1502" s="317"/>
      <c r="G1502" s="317"/>
      <c r="H1502" s="1318"/>
      <c r="I1502" s="318"/>
    </row>
    <row r="1503" spans="1:9" ht="12.75">
      <c r="A1503" s="319"/>
      <c r="B1503" s="1252"/>
      <c r="C1503" s="317"/>
      <c r="D1503" s="317"/>
      <c r="E1503" s="317"/>
      <c r="F1503" s="317"/>
      <c r="G1503" s="317"/>
      <c r="H1503" s="1318"/>
      <c r="I1503" s="318"/>
    </row>
    <row r="1504" spans="1:9" ht="12.75">
      <c r="A1504" s="319"/>
      <c r="B1504" s="1252"/>
      <c r="C1504" s="317"/>
      <c r="D1504" s="317"/>
      <c r="E1504" s="317"/>
      <c r="F1504" s="317"/>
      <c r="G1504" s="317"/>
      <c r="H1504" s="1318"/>
      <c r="I1504" s="318"/>
    </row>
    <row r="1505" spans="1:9" ht="12.75">
      <c r="A1505" s="319"/>
      <c r="B1505" s="1252"/>
      <c r="C1505" s="317"/>
      <c r="D1505" s="317"/>
      <c r="E1505" s="317"/>
      <c r="F1505" s="317"/>
      <c r="G1505" s="317"/>
      <c r="H1505" s="1318"/>
      <c r="I1505" s="318"/>
    </row>
    <row r="1506" spans="1:9" ht="12.75">
      <c r="A1506" s="319"/>
      <c r="B1506" s="1252"/>
      <c r="C1506" s="317"/>
      <c r="D1506" s="317"/>
      <c r="E1506" s="317"/>
      <c r="F1506" s="317"/>
      <c r="G1506" s="317"/>
      <c r="H1506" s="1318"/>
      <c r="I1506" s="318"/>
    </row>
    <row r="1507" spans="1:9" ht="12.75">
      <c r="A1507" s="319"/>
      <c r="B1507" s="1252"/>
      <c r="C1507" s="317"/>
      <c r="D1507" s="317"/>
      <c r="E1507" s="317"/>
      <c r="F1507" s="317"/>
      <c r="G1507" s="317"/>
      <c r="H1507" s="1318"/>
      <c r="I1507" s="318"/>
    </row>
    <row r="1508" spans="1:9" ht="12.75">
      <c r="A1508" s="319"/>
      <c r="B1508" s="1252"/>
      <c r="C1508" s="317"/>
      <c r="D1508" s="317"/>
      <c r="E1508" s="317"/>
      <c r="F1508" s="317"/>
      <c r="G1508" s="317"/>
      <c r="H1508" s="1318"/>
      <c r="I1508" s="318"/>
    </row>
    <row r="1509" spans="1:9" ht="12.75">
      <c r="A1509" s="319"/>
      <c r="B1509" s="1252"/>
      <c r="C1509" s="317"/>
      <c r="D1509" s="317"/>
      <c r="E1509" s="317"/>
      <c r="F1509" s="317"/>
      <c r="G1509" s="317"/>
      <c r="H1509" s="1318"/>
      <c r="I1509" s="318"/>
    </row>
    <row r="1510" spans="1:9" ht="12.75">
      <c r="A1510" s="319"/>
      <c r="B1510" s="1252"/>
      <c r="C1510" s="317"/>
      <c r="D1510" s="317"/>
      <c r="E1510" s="317"/>
      <c r="F1510" s="317"/>
      <c r="G1510" s="317"/>
      <c r="H1510" s="1318"/>
      <c r="I1510" s="318"/>
    </row>
    <row r="1511" spans="1:9" ht="12.75">
      <c r="A1511" s="319"/>
      <c r="B1511" s="1252"/>
      <c r="C1511" s="317"/>
      <c r="D1511" s="317"/>
      <c r="E1511" s="317"/>
      <c r="F1511" s="317"/>
      <c r="G1511" s="317"/>
      <c r="H1511" s="1318"/>
      <c r="I1511" s="318"/>
    </row>
    <row r="1512" spans="1:9" ht="12.75">
      <c r="A1512" s="319"/>
      <c r="B1512" s="1252"/>
      <c r="C1512" s="317"/>
      <c r="D1512" s="317"/>
      <c r="E1512" s="317"/>
      <c r="F1512" s="317"/>
      <c r="G1512" s="317"/>
      <c r="H1512" s="1318"/>
      <c r="I1512" s="318"/>
    </row>
    <row r="1513" spans="1:9" ht="12.75">
      <c r="A1513" s="319"/>
      <c r="B1513" s="1252"/>
      <c r="C1513" s="317"/>
      <c r="D1513" s="317"/>
      <c r="E1513" s="317"/>
      <c r="F1513" s="317"/>
      <c r="G1513" s="317"/>
      <c r="H1513" s="1318"/>
      <c r="I1513" s="318"/>
    </row>
    <row r="1514" spans="1:9" ht="12.75">
      <c r="A1514" s="319"/>
      <c r="B1514" s="1252"/>
      <c r="C1514" s="317"/>
      <c r="D1514" s="317"/>
      <c r="E1514" s="317"/>
      <c r="F1514" s="317"/>
      <c r="G1514" s="317"/>
      <c r="H1514" s="1318"/>
      <c r="I1514" s="318"/>
    </row>
    <row r="1515" spans="1:9" ht="12.75">
      <c r="A1515" s="319"/>
      <c r="B1515" s="1252"/>
      <c r="C1515" s="317"/>
      <c r="D1515" s="317"/>
      <c r="E1515" s="317"/>
      <c r="F1515" s="317"/>
      <c r="G1515" s="317"/>
      <c r="H1515" s="1318"/>
      <c r="I1515" s="318"/>
    </row>
    <row r="1516" spans="1:9" ht="12.75">
      <c r="A1516" s="319"/>
      <c r="B1516" s="1252"/>
      <c r="C1516" s="317"/>
      <c r="D1516" s="317"/>
      <c r="E1516" s="317"/>
      <c r="F1516" s="317"/>
      <c r="G1516" s="317"/>
      <c r="H1516" s="1318"/>
      <c r="I1516" s="318"/>
    </row>
    <row r="1517" spans="1:9" ht="12.75">
      <c r="A1517" s="319"/>
      <c r="B1517" s="1252"/>
      <c r="C1517" s="317"/>
      <c r="D1517" s="317"/>
      <c r="E1517" s="317"/>
      <c r="F1517" s="317"/>
      <c r="G1517" s="317"/>
      <c r="H1517" s="1318"/>
      <c r="I1517" s="318"/>
    </row>
    <row r="1518" spans="1:9" ht="12.75">
      <c r="A1518" s="319"/>
      <c r="B1518" s="1252"/>
      <c r="C1518" s="317"/>
      <c r="D1518" s="317"/>
      <c r="E1518" s="317"/>
      <c r="F1518" s="317"/>
      <c r="G1518" s="317"/>
      <c r="H1518" s="1318"/>
      <c r="I1518" s="318"/>
    </row>
    <row r="1519" spans="1:9" ht="12.75">
      <c r="A1519" s="319"/>
      <c r="B1519" s="1252"/>
      <c r="C1519" s="317"/>
      <c r="D1519" s="317"/>
      <c r="E1519" s="317"/>
      <c r="F1519" s="317"/>
      <c r="G1519" s="317"/>
      <c r="H1519" s="1318"/>
      <c r="I1519" s="318"/>
    </row>
    <row r="1520" spans="1:9" ht="12.75">
      <c r="A1520" s="319"/>
      <c r="B1520" s="1252"/>
      <c r="C1520" s="317"/>
      <c r="D1520" s="317"/>
      <c r="E1520" s="317"/>
      <c r="F1520" s="317"/>
      <c r="G1520" s="317"/>
      <c r="H1520" s="1318"/>
      <c r="I1520" s="318"/>
    </row>
    <row r="1521" spans="1:9" ht="12.75">
      <c r="A1521" s="319"/>
      <c r="B1521" s="1252"/>
      <c r="C1521" s="317"/>
      <c r="D1521" s="317"/>
      <c r="E1521" s="317"/>
      <c r="F1521" s="317"/>
      <c r="G1521" s="317"/>
      <c r="H1521" s="1318"/>
      <c r="I1521" s="318"/>
    </row>
    <row r="1522" spans="1:9" ht="12.75">
      <c r="A1522" s="319"/>
      <c r="B1522" s="1252"/>
      <c r="C1522" s="317"/>
      <c r="D1522" s="317"/>
      <c r="E1522" s="317"/>
      <c r="F1522" s="317"/>
      <c r="G1522" s="317"/>
      <c r="H1522" s="1318"/>
      <c r="I1522" s="318"/>
    </row>
    <row r="1523" spans="1:9" ht="12.75">
      <c r="A1523" s="319"/>
      <c r="B1523" s="1252"/>
      <c r="C1523" s="317"/>
      <c r="D1523" s="317"/>
      <c r="E1523" s="317"/>
      <c r="F1523" s="317"/>
      <c r="G1523" s="317"/>
      <c r="H1523" s="1318"/>
      <c r="I1523" s="318"/>
    </row>
    <row r="1524" spans="1:9" ht="12.75">
      <c r="A1524" s="319"/>
      <c r="B1524" s="1252"/>
      <c r="C1524" s="317"/>
      <c r="D1524" s="317"/>
      <c r="E1524" s="317"/>
      <c r="F1524" s="317"/>
      <c r="G1524" s="317"/>
      <c r="H1524" s="1318"/>
      <c r="I1524" s="318"/>
    </row>
    <row r="1525" spans="1:9" ht="12.75">
      <c r="A1525" s="319"/>
      <c r="B1525" s="1252"/>
      <c r="C1525" s="317"/>
      <c r="D1525" s="317"/>
      <c r="E1525" s="317"/>
      <c r="F1525" s="317"/>
      <c r="G1525" s="317"/>
      <c r="H1525" s="1318"/>
      <c r="I1525" s="318"/>
    </row>
    <row r="1526" spans="1:9" ht="12.75">
      <c r="A1526" s="319"/>
      <c r="B1526" s="1252"/>
      <c r="C1526" s="317"/>
      <c r="D1526" s="317"/>
      <c r="E1526" s="317"/>
      <c r="F1526" s="317"/>
      <c r="G1526" s="317"/>
      <c r="H1526" s="1318"/>
      <c r="I1526" s="318"/>
    </row>
    <row r="1527" spans="1:9" ht="12.75">
      <c r="A1527" s="319"/>
      <c r="B1527" s="1252"/>
      <c r="C1527" s="317"/>
      <c r="D1527" s="317"/>
      <c r="E1527" s="317"/>
      <c r="F1527" s="317"/>
      <c r="G1527" s="317"/>
      <c r="H1527" s="1318"/>
      <c r="I1527" s="318"/>
    </row>
    <row r="1528" spans="1:9" ht="12.75">
      <c r="A1528" s="319"/>
      <c r="B1528" s="1252"/>
      <c r="C1528" s="317"/>
      <c r="D1528" s="317"/>
      <c r="E1528" s="317"/>
      <c r="F1528" s="317"/>
      <c r="G1528" s="317"/>
      <c r="H1528" s="1318"/>
      <c r="I1528" s="318"/>
    </row>
    <row r="1529" spans="1:9" ht="12.75">
      <c r="A1529" s="319"/>
      <c r="B1529" s="1252"/>
      <c r="C1529" s="317"/>
      <c r="D1529" s="317"/>
      <c r="E1529" s="317"/>
      <c r="F1529" s="317"/>
      <c r="G1529" s="317"/>
      <c r="H1529" s="1318"/>
      <c r="I1529" s="318"/>
    </row>
    <row r="1530" spans="1:9" ht="12.75">
      <c r="A1530" s="319"/>
      <c r="B1530" s="1252"/>
      <c r="C1530" s="317"/>
      <c r="D1530" s="317"/>
      <c r="E1530" s="317"/>
      <c r="F1530" s="317"/>
      <c r="G1530" s="317"/>
      <c r="H1530" s="1318"/>
      <c r="I1530" s="318"/>
    </row>
    <row r="1531" spans="1:9" ht="12.75">
      <c r="A1531" s="319"/>
      <c r="B1531" s="1252"/>
      <c r="C1531" s="317"/>
      <c r="D1531" s="317"/>
      <c r="E1531" s="317"/>
      <c r="F1531" s="317"/>
      <c r="G1531" s="317"/>
      <c r="H1531" s="1318"/>
      <c r="I1531" s="318"/>
    </row>
    <row r="1532" spans="1:9" ht="12.75">
      <c r="A1532" s="319"/>
      <c r="B1532" s="1252"/>
      <c r="C1532" s="317"/>
      <c r="D1532" s="317"/>
      <c r="E1532" s="317"/>
      <c r="F1532" s="317"/>
      <c r="G1532" s="317"/>
      <c r="H1532" s="1318"/>
      <c r="I1532" s="318"/>
    </row>
    <row r="1533" spans="1:9" ht="12.75">
      <c r="A1533" s="319"/>
      <c r="B1533" s="1252"/>
      <c r="C1533" s="317"/>
      <c r="D1533" s="317"/>
      <c r="E1533" s="317"/>
      <c r="F1533" s="317"/>
      <c r="G1533" s="317"/>
      <c r="H1533" s="1318"/>
      <c r="I1533" s="318"/>
    </row>
    <row r="1534" spans="1:9" ht="12.75">
      <c r="A1534" s="319"/>
      <c r="B1534" s="1252"/>
      <c r="C1534" s="317"/>
      <c r="D1534" s="317"/>
      <c r="E1534" s="317"/>
      <c r="F1534" s="317"/>
      <c r="G1534" s="317"/>
      <c r="H1534" s="1318"/>
      <c r="I1534" s="318"/>
    </row>
    <row r="1535" spans="1:9" ht="12.75">
      <c r="A1535" s="319"/>
      <c r="B1535" s="1252"/>
      <c r="C1535" s="317"/>
      <c r="D1535" s="317"/>
      <c r="E1535" s="317"/>
      <c r="F1535" s="317"/>
      <c r="G1535" s="317"/>
      <c r="H1535" s="1318"/>
      <c r="I1535" s="318"/>
    </row>
    <row r="1536" spans="1:9" ht="12.75">
      <c r="A1536" s="319"/>
      <c r="B1536" s="1252"/>
      <c r="C1536" s="317"/>
      <c r="D1536" s="317"/>
      <c r="E1536" s="317"/>
      <c r="F1536" s="317"/>
      <c r="G1536" s="317"/>
      <c r="H1536" s="1318"/>
      <c r="I1536" s="318"/>
    </row>
    <row r="1537" spans="1:9" ht="12.75">
      <c r="A1537" s="319"/>
      <c r="B1537" s="1252"/>
      <c r="C1537" s="317"/>
      <c r="D1537" s="317"/>
      <c r="E1537" s="317"/>
      <c r="F1537" s="317"/>
      <c r="G1537" s="317"/>
      <c r="H1537" s="1318"/>
      <c r="I1537" s="318"/>
    </row>
    <row r="1538" spans="1:9" ht="12.75">
      <c r="A1538" s="319"/>
      <c r="B1538" s="1252"/>
      <c r="C1538" s="317"/>
      <c r="D1538" s="317"/>
      <c r="E1538" s="317"/>
      <c r="F1538" s="317"/>
      <c r="G1538" s="317"/>
      <c r="H1538" s="1318"/>
      <c r="I1538" s="318"/>
    </row>
    <row r="1539" spans="1:9" ht="12.75">
      <c r="A1539" s="319"/>
      <c r="B1539" s="1252"/>
      <c r="C1539" s="317"/>
      <c r="D1539" s="317"/>
      <c r="E1539" s="317"/>
      <c r="F1539" s="317"/>
      <c r="G1539" s="317"/>
      <c r="H1539" s="1318"/>
      <c r="I1539" s="318"/>
    </row>
    <row r="1540" spans="1:9" ht="12.75">
      <c r="A1540" s="319"/>
      <c r="B1540" s="1252"/>
      <c r="C1540" s="317"/>
      <c r="D1540" s="317"/>
      <c r="E1540" s="317"/>
      <c r="F1540" s="317"/>
      <c r="G1540" s="317"/>
      <c r="H1540" s="1318"/>
      <c r="I1540" s="318"/>
    </row>
    <row r="1541" spans="1:9" ht="12.75">
      <c r="A1541" s="319"/>
      <c r="B1541" s="1252"/>
      <c r="C1541" s="317"/>
      <c r="D1541" s="317"/>
      <c r="E1541" s="317"/>
      <c r="F1541" s="317"/>
      <c r="G1541" s="317"/>
      <c r="H1541" s="1318"/>
      <c r="I1541" s="318"/>
    </row>
    <row r="1542" spans="1:9" ht="12.75">
      <c r="A1542" s="319"/>
      <c r="B1542" s="1252"/>
      <c r="C1542" s="317"/>
      <c r="D1542" s="317"/>
      <c r="E1542" s="317"/>
      <c r="F1542" s="317"/>
      <c r="G1542" s="317"/>
      <c r="H1542" s="1318"/>
      <c r="I1542" s="318"/>
    </row>
    <row r="1543" spans="1:9" ht="12.75">
      <c r="A1543" s="319"/>
      <c r="B1543" s="1252"/>
      <c r="C1543" s="317"/>
      <c r="D1543" s="317"/>
      <c r="E1543" s="317"/>
      <c r="F1543" s="317"/>
      <c r="G1543" s="317"/>
      <c r="H1543" s="1318"/>
      <c r="I1543" s="318"/>
    </row>
    <row r="1544" spans="1:9" ht="12.75">
      <c r="A1544" s="319"/>
      <c r="B1544" s="1252"/>
      <c r="C1544" s="317"/>
      <c r="D1544" s="317"/>
      <c r="E1544" s="317"/>
      <c r="F1544" s="317"/>
      <c r="G1544" s="317"/>
      <c r="H1544" s="1318"/>
      <c r="I1544" s="318"/>
    </row>
    <row r="1545" spans="1:9" ht="12.75">
      <c r="A1545" s="319"/>
      <c r="B1545" s="1252"/>
      <c r="C1545" s="317"/>
      <c r="D1545" s="317"/>
      <c r="E1545" s="317"/>
      <c r="F1545" s="317"/>
      <c r="G1545" s="317"/>
      <c r="H1545" s="1318"/>
      <c r="I1545" s="318"/>
    </row>
    <row r="1546" spans="1:9" ht="12.75">
      <c r="A1546" s="319"/>
      <c r="B1546" s="1252"/>
      <c r="C1546" s="317"/>
      <c r="D1546" s="317"/>
      <c r="E1546" s="317"/>
      <c r="F1546" s="317"/>
      <c r="G1546" s="317"/>
      <c r="H1546" s="1318"/>
      <c r="I1546" s="318"/>
    </row>
    <row r="1547" spans="1:9" ht="12.75">
      <c r="A1547" s="319"/>
      <c r="B1547" s="1252"/>
      <c r="C1547" s="317"/>
      <c r="D1547" s="317"/>
      <c r="E1547" s="317"/>
      <c r="F1547" s="317"/>
      <c r="G1547" s="317"/>
      <c r="H1547" s="1318"/>
      <c r="I1547" s="318"/>
    </row>
    <row r="1548" spans="1:9" ht="12.75">
      <c r="A1548" s="319"/>
      <c r="B1548" s="1252"/>
      <c r="C1548" s="317"/>
      <c r="D1548" s="317"/>
      <c r="E1548" s="317"/>
      <c r="F1548" s="317"/>
      <c r="G1548" s="317"/>
      <c r="H1548" s="1318"/>
      <c r="I1548" s="318"/>
    </row>
    <row r="1549" spans="1:9" ht="12.75">
      <c r="A1549" s="319"/>
      <c r="B1549" s="1252"/>
      <c r="C1549" s="317"/>
      <c r="D1549" s="317"/>
      <c r="E1549" s="317"/>
      <c r="F1549" s="317"/>
      <c r="G1549" s="317"/>
      <c r="H1549" s="1318"/>
      <c r="I1549" s="318"/>
    </row>
    <row r="1550" spans="1:9" ht="12.75">
      <c r="A1550" s="319"/>
      <c r="B1550" s="1252"/>
      <c r="C1550" s="317"/>
      <c r="D1550" s="317"/>
      <c r="E1550" s="317"/>
      <c r="F1550" s="317"/>
      <c r="G1550" s="317"/>
      <c r="H1550" s="1318"/>
      <c r="I1550" s="318"/>
    </row>
    <row r="1551" spans="1:9" ht="12.75">
      <c r="A1551" s="319"/>
      <c r="B1551" s="1252"/>
      <c r="C1551" s="317"/>
      <c r="D1551" s="317"/>
      <c r="E1551" s="317"/>
      <c r="F1551" s="317"/>
      <c r="G1551" s="317"/>
      <c r="H1551" s="1318"/>
      <c r="I1551" s="318"/>
    </row>
    <row r="1552" spans="1:9" ht="12.75">
      <c r="A1552" s="319"/>
      <c r="B1552" s="1252"/>
      <c r="C1552" s="317"/>
      <c r="D1552" s="317"/>
      <c r="E1552" s="317"/>
      <c r="F1552" s="317"/>
      <c r="G1552" s="317"/>
      <c r="H1552" s="1318"/>
      <c r="I1552" s="318"/>
    </row>
    <row r="1553" spans="1:9" ht="12.75">
      <c r="A1553" s="319"/>
      <c r="B1553" s="1252"/>
      <c r="C1553" s="317"/>
      <c r="D1553" s="317"/>
      <c r="E1553" s="317"/>
      <c r="F1553" s="317"/>
      <c r="G1553" s="317"/>
      <c r="H1553" s="1318"/>
      <c r="I1553" s="318"/>
    </row>
    <row r="1554" spans="1:9" ht="12.75">
      <c r="A1554" s="319"/>
      <c r="B1554" s="1252"/>
      <c r="C1554" s="317"/>
      <c r="D1554" s="317"/>
      <c r="E1554" s="317"/>
      <c r="F1554" s="317"/>
      <c r="G1554" s="317"/>
      <c r="H1554" s="1318"/>
      <c r="I1554" s="318"/>
    </row>
    <row r="1555" spans="1:9" ht="12.75">
      <c r="A1555" s="319"/>
      <c r="B1555" s="1252"/>
      <c r="C1555" s="317"/>
      <c r="D1555" s="317"/>
      <c r="E1555" s="317"/>
      <c r="F1555" s="317"/>
      <c r="G1555" s="317"/>
      <c r="H1555" s="1318"/>
      <c r="I1555" s="318"/>
    </row>
    <row r="1556" spans="1:9" ht="12.75">
      <c r="A1556" s="319"/>
      <c r="B1556" s="1252"/>
      <c r="C1556" s="317"/>
      <c r="D1556" s="317"/>
      <c r="E1556" s="317"/>
      <c r="F1556" s="317"/>
      <c r="G1556" s="317"/>
      <c r="H1556" s="1318"/>
      <c r="I1556" s="318"/>
    </row>
    <row r="1557" spans="1:9" ht="12.75">
      <c r="A1557" s="319"/>
      <c r="B1557" s="1252"/>
      <c r="C1557" s="317"/>
      <c r="D1557" s="317"/>
      <c r="E1557" s="317"/>
      <c r="F1557" s="317"/>
      <c r="G1557" s="317"/>
      <c r="H1557" s="1318"/>
      <c r="I1557" s="318"/>
    </row>
    <row r="1558" spans="1:9" ht="12.75">
      <c r="A1558" s="319"/>
      <c r="B1558" s="1252"/>
      <c r="C1558" s="317"/>
      <c r="D1558" s="317"/>
      <c r="E1558" s="317"/>
      <c r="F1558" s="317"/>
      <c r="G1558" s="317"/>
      <c r="H1558" s="1318"/>
      <c r="I1558" s="318"/>
    </row>
    <row r="1559" spans="1:9" ht="12.75">
      <c r="A1559" s="319"/>
      <c r="B1559" s="1252"/>
      <c r="C1559" s="317"/>
      <c r="D1559" s="317"/>
      <c r="E1559" s="317"/>
      <c r="F1559" s="317"/>
      <c r="G1559" s="317"/>
      <c r="H1559" s="1318"/>
      <c r="I1559" s="318"/>
    </row>
    <row r="1560" spans="1:9" ht="12.75">
      <c r="A1560" s="319"/>
      <c r="B1560" s="1252"/>
      <c r="C1560" s="317"/>
      <c r="D1560" s="317"/>
      <c r="E1560" s="317"/>
      <c r="F1560" s="317"/>
      <c r="G1560" s="317"/>
      <c r="H1560" s="1318"/>
      <c r="I1560" s="318"/>
    </row>
    <row r="1561" spans="1:9" ht="12.75">
      <c r="A1561" s="319"/>
      <c r="B1561" s="1252"/>
      <c r="C1561" s="317"/>
      <c r="D1561" s="317"/>
      <c r="E1561" s="317"/>
      <c r="F1561" s="317"/>
      <c r="G1561" s="317"/>
      <c r="H1561" s="1318"/>
      <c r="I1561" s="318"/>
    </row>
    <row r="1562" spans="1:9" ht="12.75">
      <c r="A1562" s="319"/>
      <c r="B1562" s="1252"/>
      <c r="C1562" s="317"/>
      <c r="D1562" s="317"/>
      <c r="E1562" s="317"/>
      <c r="F1562" s="317"/>
      <c r="G1562" s="317"/>
      <c r="H1562" s="1318"/>
      <c r="I1562" s="318"/>
    </row>
    <row r="1563" spans="1:9" ht="12.75">
      <c r="A1563" s="319"/>
      <c r="B1563" s="1252"/>
      <c r="C1563" s="317"/>
      <c r="D1563" s="317"/>
      <c r="E1563" s="317"/>
      <c r="F1563" s="317"/>
      <c r="G1563" s="317"/>
      <c r="H1563" s="1318"/>
      <c r="I1563" s="318"/>
    </row>
    <row r="1564" spans="1:9" ht="12.75">
      <c r="A1564" s="319"/>
      <c r="B1564" s="1252"/>
      <c r="C1564" s="317"/>
      <c r="D1564" s="317"/>
      <c r="E1564" s="317"/>
      <c r="F1564" s="317"/>
      <c r="G1564" s="317"/>
      <c r="H1564" s="1318"/>
      <c r="I1564" s="318"/>
    </row>
    <row r="1565" spans="1:9" ht="12.75">
      <c r="A1565" s="319"/>
      <c r="B1565" s="1252"/>
      <c r="C1565" s="317"/>
      <c r="D1565" s="317"/>
      <c r="E1565" s="317"/>
      <c r="F1565" s="317"/>
      <c r="G1565" s="317"/>
      <c r="H1565" s="1318"/>
      <c r="I1565" s="318"/>
    </row>
    <row r="1566" spans="1:9" ht="12.75">
      <c r="A1566" s="319"/>
      <c r="B1566" s="1252"/>
      <c r="C1566" s="317"/>
      <c r="D1566" s="317"/>
      <c r="E1566" s="317"/>
      <c r="F1566" s="317"/>
      <c r="G1566" s="317"/>
      <c r="H1566" s="1318"/>
      <c r="I1566" s="318"/>
    </row>
    <row r="1567" spans="1:9" ht="12.75">
      <c r="A1567" s="319"/>
      <c r="B1567" s="1252"/>
      <c r="C1567" s="317"/>
      <c r="D1567" s="317"/>
      <c r="E1567" s="317"/>
      <c r="F1567" s="317"/>
      <c r="G1567" s="317"/>
      <c r="H1567" s="1318"/>
      <c r="I1567" s="318"/>
    </row>
    <row r="1568" spans="1:9" ht="12.75">
      <c r="A1568" s="319"/>
      <c r="B1568" s="1252"/>
      <c r="C1568" s="317"/>
      <c r="D1568" s="317"/>
      <c r="E1568" s="317"/>
      <c r="F1568" s="317"/>
      <c r="G1568" s="317"/>
      <c r="H1568" s="1318"/>
      <c r="I1568" s="318"/>
    </row>
    <row r="1569" spans="1:9" ht="12.75">
      <c r="A1569" s="319"/>
      <c r="B1569" s="1252"/>
      <c r="C1569" s="317"/>
      <c r="D1569" s="317"/>
      <c r="E1569" s="317"/>
      <c r="F1569" s="317"/>
      <c r="G1569" s="317"/>
      <c r="H1569" s="1318"/>
      <c r="I1569" s="318"/>
    </row>
    <row r="1570" spans="1:9" ht="12.75">
      <c r="A1570" s="319"/>
      <c r="B1570" s="1252"/>
      <c r="C1570" s="317"/>
      <c r="D1570" s="317"/>
      <c r="E1570" s="317"/>
      <c r="F1570" s="317"/>
      <c r="G1570" s="317"/>
      <c r="H1570" s="1318"/>
      <c r="I1570" s="318"/>
    </row>
    <row r="1571" spans="1:9" ht="12.75">
      <c r="A1571" s="319"/>
      <c r="B1571" s="1252"/>
      <c r="C1571" s="317"/>
      <c r="D1571" s="317"/>
      <c r="E1571" s="317"/>
      <c r="F1571" s="317"/>
      <c r="G1571" s="317"/>
      <c r="H1571" s="1318"/>
      <c r="I1571" s="318"/>
    </row>
    <row r="1572" spans="1:9" ht="12.75">
      <c r="A1572" s="319"/>
      <c r="B1572" s="1252"/>
      <c r="C1572" s="317"/>
      <c r="D1572" s="317"/>
      <c r="E1572" s="317"/>
      <c r="F1572" s="317"/>
      <c r="G1572" s="317"/>
      <c r="H1572" s="1318"/>
      <c r="I1572" s="318"/>
    </row>
    <row r="1573" spans="1:9" ht="12.75">
      <c r="A1573" s="319"/>
      <c r="B1573" s="1252"/>
      <c r="C1573" s="317"/>
      <c r="D1573" s="317"/>
      <c r="E1573" s="317"/>
      <c r="F1573" s="317"/>
      <c r="G1573" s="317"/>
      <c r="H1573" s="1318"/>
      <c r="I1573" s="318"/>
    </row>
    <row r="1574" spans="1:9" ht="12.75">
      <c r="A1574" s="319"/>
      <c r="B1574" s="1252"/>
      <c r="C1574" s="317"/>
      <c r="D1574" s="317"/>
      <c r="E1574" s="317"/>
      <c r="F1574" s="317"/>
      <c r="G1574" s="317"/>
      <c r="H1574" s="1318"/>
      <c r="I1574" s="318"/>
    </row>
    <row r="1575" spans="1:9" ht="12.75">
      <c r="A1575" s="319"/>
      <c r="B1575" s="1252"/>
      <c r="C1575" s="317"/>
      <c r="D1575" s="317"/>
      <c r="E1575" s="317"/>
      <c r="F1575" s="317"/>
      <c r="G1575" s="317"/>
      <c r="H1575" s="1318"/>
      <c r="I1575" s="318"/>
    </row>
    <row r="1576" spans="1:9" ht="12.75">
      <c r="A1576" s="319"/>
      <c r="B1576" s="1252"/>
      <c r="C1576" s="317"/>
      <c r="D1576" s="317"/>
      <c r="E1576" s="317"/>
      <c r="F1576" s="317"/>
      <c r="G1576" s="317"/>
      <c r="H1576" s="1318"/>
      <c r="I1576" s="318"/>
    </row>
    <row r="1577" spans="1:9" ht="12.75">
      <c r="A1577" s="319"/>
      <c r="B1577" s="1252"/>
      <c r="C1577" s="317"/>
      <c r="D1577" s="317"/>
      <c r="E1577" s="317"/>
      <c r="F1577" s="317"/>
      <c r="G1577" s="317"/>
      <c r="H1577" s="1318"/>
      <c r="I1577" s="318"/>
    </row>
    <row r="1578" spans="1:9" ht="12.75">
      <c r="A1578" s="319"/>
      <c r="B1578" s="1252"/>
      <c r="C1578" s="317"/>
      <c r="D1578" s="317"/>
      <c r="E1578" s="317"/>
      <c r="F1578" s="317"/>
      <c r="G1578" s="317"/>
      <c r="H1578" s="1318"/>
      <c r="I1578" s="318"/>
    </row>
    <row r="1579" spans="1:9" ht="12.75">
      <c r="A1579" s="319"/>
      <c r="B1579" s="1252"/>
      <c r="C1579" s="317"/>
      <c r="D1579" s="317"/>
      <c r="E1579" s="317"/>
      <c r="F1579" s="317"/>
      <c r="G1579" s="317"/>
      <c r="H1579" s="1318"/>
      <c r="I1579" s="318"/>
    </row>
    <row r="1580" spans="1:9" ht="12.75">
      <c r="A1580" s="319"/>
      <c r="B1580" s="1252"/>
      <c r="C1580" s="317"/>
      <c r="D1580" s="317"/>
      <c r="E1580" s="317"/>
      <c r="F1580" s="317"/>
      <c r="G1580" s="317"/>
      <c r="H1580" s="1318"/>
      <c r="I1580" s="318"/>
    </row>
    <row r="1581" spans="1:9" ht="12.75">
      <c r="A1581" s="319"/>
      <c r="B1581" s="1252"/>
      <c r="C1581" s="317"/>
      <c r="D1581" s="317"/>
      <c r="E1581" s="317"/>
      <c r="F1581" s="317"/>
      <c r="G1581" s="317"/>
      <c r="H1581" s="1318"/>
      <c r="I1581" s="318"/>
    </row>
    <row r="1582" spans="1:9" ht="12.75">
      <c r="A1582" s="319"/>
      <c r="B1582" s="1252"/>
      <c r="C1582" s="317"/>
      <c r="D1582" s="317"/>
      <c r="E1582" s="317"/>
      <c r="F1582" s="317"/>
      <c r="G1582" s="317"/>
      <c r="H1582" s="1318"/>
      <c r="I1582" s="318"/>
    </row>
    <row r="1583" spans="1:9" ht="12.75">
      <c r="A1583" s="319"/>
      <c r="B1583" s="1252"/>
      <c r="C1583" s="317"/>
      <c r="D1583" s="317"/>
      <c r="E1583" s="317"/>
      <c r="F1583" s="317"/>
      <c r="G1583" s="317"/>
      <c r="H1583" s="1318"/>
      <c r="I1583" s="318"/>
    </row>
    <row r="1584" spans="1:9" ht="12.75">
      <c r="A1584" s="319"/>
      <c r="B1584" s="1252"/>
      <c r="C1584" s="317"/>
      <c r="D1584" s="317"/>
      <c r="E1584" s="317"/>
      <c r="F1584" s="317"/>
      <c r="G1584" s="317"/>
      <c r="H1584" s="1318"/>
      <c r="I1584" s="318"/>
    </row>
    <row r="1585" spans="1:9" ht="12.75">
      <c r="A1585" s="319"/>
      <c r="B1585" s="1252"/>
      <c r="C1585" s="317"/>
      <c r="D1585" s="317"/>
      <c r="E1585" s="317"/>
      <c r="F1585" s="317"/>
      <c r="G1585" s="317"/>
      <c r="H1585" s="1318"/>
      <c r="I1585" s="318"/>
    </row>
    <row r="1586" spans="1:9" ht="12.75">
      <c r="A1586" s="319"/>
      <c r="B1586" s="1252"/>
      <c r="C1586" s="317"/>
      <c r="D1586" s="317"/>
      <c r="E1586" s="317"/>
      <c r="F1586" s="317"/>
      <c r="G1586" s="317"/>
      <c r="H1586" s="1318"/>
      <c r="I1586" s="318"/>
    </row>
    <row r="1587" spans="1:9" ht="12.75">
      <c r="A1587" s="319"/>
      <c r="B1587" s="1252"/>
      <c r="C1587" s="317"/>
      <c r="D1587" s="317"/>
      <c r="E1587" s="317"/>
      <c r="F1587" s="317"/>
      <c r="G1587" s="317"/>
      <c r="H1587" s="1318"/>
      <c r="I1587" s="318"/>
    </row>
    <row r="1588" spans="1:9" ht="12.75">
      <c r="A1588" s="319"/>
      <c r="B1588" s="1252"/>
      <c r="C1588" s="317"/>
      <c r="D1588" s="317"/>
      <c r="E1588" s="317"/>
      <c r="F1588" s="317"/>
      <c r="G1588" s="317"/>
      <c r="H1588" s="1318"/>
      <c r="I1588" s="318"/>
    </row>
    <row r="1589" spans="1:9" ht="12.75">
      <c r="A1589" s="319"/>
      <c r="B1589" s="1252"/>
      <c r="C1589" s="317"/>
      <c r="D1589" s="317"/>
      <c r="E1589" s="317"/>
      <c r="F1589" s="317"/>
      <c r="G1589" s="317"/>
      <c r="H1589" s="1318"/>
      <c r="I1589" s="318"/>
    </row>
    <row r="1590" spans="1:9" ht="12.75">
      <c r="A1590" s="319"/>
      <c r="B1590" s="1252"/>
      <c r="C1590" s="317"/>
      <c r="D1590" s="317"/>
      <c r="E1590" s="317"/>
      <c r="F1590" s="317"/>
      <c r="G1590" s="317"/>
      <c r="H1590" s="1318"/>
      <c r="I1590" s="318"/>
    </row>
    <row r="1591" spans="1:9" ht="12.75">
      <c r="A1591" s="319"/>
      <c r="B1591" s="1252"/>
      <c r="C1591" s="317"/>
      <c r="D1591" s="317"/>
      <c r="E1591" s="317"/>
      <c r="F1591" s="317"/>
      <c r="G1591" s="317"/>
      <c r="H1591" s="1318"/>
      <c r="I1591" s="318"/>
    </row>
    <row r="1592" spans="1:9" ht="12.75">
      <c r="A1592" s="319"/>
      <c r="B1592" s="1252"/>
      <c r="C1592" s="317"/>
      <c r="D1592" s="317"/>
      <c r="E1592" s="317"/>
      <c r="F1592" s="317"/>
      <c r="G1592" s="317"/>
      <c r="H1592" s="1318"/>
      <c r="I1592" s="318"/>
    </row>
    <row r="1593" spans="1:9" ht="12.75">
      <c r="A1593" s="319"/>
      <c r="B1593" s="1252"/>
      <c r="C1593" s="317"/>
      <c r="D1593" s="317"/>
      <c r="E1593" s="317"/>
      <c r="F1593" s="317"/>
      <c r="G1593" s="317"/>
      <c r="H1593" s="1318"/>
      <c r="I1593" s="318"/>
    </row>
    <row r="1594" spans="1:9" ht="12.75">
      <c r="A1594" s="319"/>
      <c r="B1594" s="1252"/>
      <c r="C1594" s="317"/>
      <c r="D1594" s="317"/>
      <c r="E1594" s="317"/>
      <c r="F1594" s="317"/>
      <c r="G1594" s="317"/>
      <c r="H1594" s="1318"/>
      <c r="I1594" s="318"/>
    </row>
    <row r="1595" spans="1:9" ht="12.75">
      <c r="A1595" s="319"/>
      <c r="B1595" s="1252"/>
      <c r="C1595" s="317"/>
      <c r="D1595" s="317"/>
      <c r="E1595" s="317"/>
      <c r="F1595" s="317"/>
      <c r="G1595" s="317"/>
      <c r="H1595" s="1318"/>
      <c r="I1595" s="318"/>
    </row>
    <row r="1596" spans="1:9" ht="12.75">
      <c r="A1596" s="319"/>
      <c r="B1596" s="1252"/>
      <c r="C1596" s="317"/>
      <c r="D1596" s="317"/>
      <c r="E1596" s="317"/>
      <c r="F1596" s="317"/>
      <c r="G1596" s="317"/>
      <c r="H1596" s="1318"/>
      <c r="I1596" s="318"/>
    </row>
    <row r="1597" spans="1:9" ht="12.75">
      <c r="A1597" s="319"/>
      <c r="B1597" s="1252"/>
      <c r="C1597" s="317"/>
      <c r="D1597" s="317"/>
      <c r="E1597" s="317"/>
      <c r="F1597" s="317"/>
      <c r="G1597" s="317"/>
      <c r="H1597" s="1318"/>
      <c r="I1597" s="318"/>
    </row>
    <row r="1598" spans="1:9" ht="12.75">
      <c r="A1598" s="319"/>
      <c r="B1598" s="1252"/>
      <c r="C1598" s="317"/>
      <c r="D1598" s="317"/>
      <c r="E1598" s="317"/>
      <c r="F1598" s="317"/>
      <c r="G1598" s="317"/>
      <c r="H1598" s="1318"/>
      <c r="I1598" s="318"/>
    </row>
    <row r="1599" spans="1:9" ht="12.75">
      <c r="A1599" s="319"/>
      <c r="B1599" s="1252"/>
      <c r="C1599" s="317"/>
      <c r="D1599" s="317"/>
      <c r="E1599" s="317"/>
      <c r="F1599" s="317"/>
      <c r="G1599" s="317"/>
      <c r="H1599" s="1318"/>
      <c r="I1599" s="318"/>
    </row>
    <row r="1600" spans="1:9" ht="12.75">
      <c r="A1600" s="319"/>
      <c r="B1600" s="1252"/>
      <c r="C1600" s="317"/>
      <c r="D1600" s="317"/>
      <c r="E1600" s="317"/>
      <c r="F1600" s="317"/>
      <c r="G1600" s="317"/>
      <c r="H1600" s="1318"/>
      <c r="I1600" s="318"/>
    </row>
    <row r="1601" spans="1:9" ht="12.75">
      <c r="A1601" s="319"/>
      <c r="B1601" s="1252"/>
      <c r="C1601" s="317"/>
      <c r="D1601" s="317"/>
      <c r="E1601" s="317"/>
      <c r="F1601" s="317"/>
      <c r="G1601" s="317"/>
      <c r="H1601" s="1318"/>
      <c r="I1601" s="318"/>
    </row>
    <row r="1602" spans="1:9" ht="12.75">
      <c r="A1602" s="319"/>
      <c r="B1602" s="1252"/>
      <c r="C1602" s="317"/>
      <c r="D1602" s="317"/>
      <c r="E1602" s="317"/>
      <c r="F1602" s="317"/>
      <c r="G1602" s="317"/>
      <c r="H1602" s="1318"/>
      <c r="I1602" s="318"/>
    </row>
    <row r="1603" spans="1:9" ht="12.75">
      <c r="A1603" s="319"/>
      <c r="B1603" s="1252"/>
      <c r="C1603" s="317"/>
      <c r="D1603" s="317"/>
      <c r="E1603" s="317"/>
      <c r="F1603" s="317"/>
      <c r="G1603" s="317"/>
      <c r="H1603" s="1318"/>
      <c r="I1603" s="318"/>
    </row>
    <row r="1604" spans="1:9" ht="12.75">
      <c r="A1604" s="319"/>
      <c r="B1604" s="1252"/>
      <c r="C1604" s="317"/>
      <c r="D1604" s="317"/>
      <c r="E1604" s="317"/>
      <c r="F1604" s="317"/>
      <c r="G1604" s="317"/>
      <c r="H1604" s="1318"/>
      <c r="I1604" s="318"/>
    </row>
    <row r="1605" spans="1:9" ht="12.75">
      <c r="A1605" s="319"/>
      <c r="B1605" s="1252"/>
      <c r="C1605" s="317"/>
      <c r="D1605" s="317"/>
      <c r="E1605" s="317"/>
      <c r="F1605" s="317"/>
      <c r="G1605" s="317"/>
      <c r="H1605" s="1318"/>
      <c r="I1605" s="318"/>
    </row>
    <row r="1606" spans="1:9" ht="12.75">
      <c r="A1606" s="319"/>
      <c r="B1606" s="1252"/>
      <c r="C1606" s="317"/>
      <c r="D1606" s="317"/>
      <c r="E1606" s="317"/>
      <c r="F1606" s="317"/>
      <c r="G1606" s="317"/>
      <c r="H1606" s="1318"/>
      <c r="I1606" s="318"/>
    </row>
    <row r="1607" spans="1:9" ht="12.75">
      <c r="A1607" s="319"/>
      <c r="B1607" s="1252"/>
      <c r="C1607" s="317"/>
      <c r="D1607" s="317"/>
      <c r="E1607" s="317"/>
      <c r="F1607" s="317"/>
      <c r="G1607" s="317"/>
      <c r="H1607" s="1318"/>
      <c r="I1607" s="318"/>
    </row>
    <row r="1608" spans="1:9" ht="12.75">
      <c r="A1608" s="319"/>
      <c r="B1608" s="1252"/>
      <c r="C1608" s="317"/>
      <c r="D1608" s="317"/>
      <c r="E1608" s="317"/>
      <c r="F1608" s="317"/>
      <c r="G1608" s="317"/>
      <c r="H1608" s="1318"/>
      <c r="I1608" s="318"/>
    </row>
    <row r="1609" spans="1:9" ht="12.75">
      <c r="A1609" s="319"/>
      <c r="B1609" s="1252"/>
      <c r="C1609" s="317"/>
      <c r="D1609" s="317"/>
      <c r="E1609" s="317"/>
      <c r="F1609" s="317"/>
      <c r="G1609" s="317"/>
      <c r="H1609" s="1318"/>
      <c r="I1609" s="318"/>
    </row>
    <row r="1610" spans="1:9" ht="12.75">
      <c r="A1610" s="319"/>
      <c r="B1610" s="1252"/>
      <c r="C1610" s="317"/>
      <c r="D1610" s="317"/>
      <c r="E1610" s="317"/>
      <c r="F1610" s="317"/>
      <c r="G1610" s="317"/>
      <c r="H1610" s="1318"/>
      <c r="I1610" s="318"/>
    </row>
    <row r="1611" spans="1:9" ht="12.75">
      <c r="A1611" s="319"/>
      <c r="B1611" s="1252"/>
      <c r="C1611" s="317"/>
      <c r="D1611" s="317"/>
      <c r="E1611" s="317"/>
      <c r="F1611" s="317"/>
      <c r="G1611" s="317"/>
      <c r="H1611" s="1318"/>
      <c r="I1611" s="318"/>
    </row>
    <row r="1612" spans="1:9" ht="12.75">
      <c r="A1612" s="319"/>
      <c r="B1612" s="1252"/>
      <c r="C1612" s="317"/>
      <c r="D1612" s="317"/>
      <c r="E1612" s="317"/>
      <c r="F1612" s="317"/>
      <c r="G1612" s="317"/>
      <c r="H1612" s="1318"/>
      <c r="I1612" s="318"/>
    </row>
    <row r="1613" spans="1:9" ht="12.75">
      <c r="A1613" s="319"/>
      <c r="B1613" s="1252"/>
      <c r="C1613" s="317"/>
      <c r="D1613" s="317"/>
      <c r="E1613" s="317"/>
      <c r="F1613" s="317"/>
      <c r="G1613" s="317"/>
      <c r="H1613" s="1318"/>
      <c r="I1613" s="318"/>
    </row>
    <row r="1614" spans="1:9" ht="12.75">
      <c r="A1614" s="319"/>
      <c r="B1614" s="1252"/>
      <c r="C1614" s="317"/>
      <c r="D1614" s="317"/>
      <c r="E1614" s="317"/>
      <c r="F1614" s="317"/>
      <c r="G1614" s="317"/>
      <c r="H1614" s="1318"/>
      <c r="I1614" s="318"/>
    </row>
    <row r="1615" spans="1:9" ht="12.75">
      <c r="A1615" s="319"/>
      <c r="B1615" s="1252"/>
      <c r="C1615" s="317"/>
      <c r="D1615" s="317"/>
      <c r="E1615" s="317"/>
      <c r="F1615" s="317"/>
      <c r="G1615" s="317"/>
      <c r="H1615" s="1318"/>
      <c r="I1615" s="318"/>
    </row>
    <row r="1616" spans="1:9" ht="12.75">
      <c r="A1616" s="319"/>
      <c r="B1616" s="1252"/>
      <c r="C1616" s="317"/>
      <c r="D1616" s="317"/>
      <c r="E1616" s="317"/>
      <c r="F1616" s="317"/>
      <c r="G1616" s="317"/>
      <c r="H1616" s="1318"/>
      <c r="I1616" s="318"/>
    </row>
    <row r="1617" spans="1:9" ht="12.75">
      <c r="A1617" s="319"/>
      <c r="B1617" s="1252"/>
      <c r="C1617" s="317"/>
      <c r="D1617" s="317"/>
      <c r="E1617" s="317"/>
      <c r="F1617" s="317"/>
      <c r="G1617" s="317"/>
      <c r="H1617" s="1318"/>
      <c r="I1617" s="318"/>
    </row>
    <row r="1618" spans="1:9" ht="12.75">
      <c r="A1618" s="319"/>
      <c r="B1618" s="1252"/>
      <c r="C1618" s="317"/>
      <c r="D1618" s="317"/>
      <c r="E1618" s="317"/>
      <c r="F1618" s="317"/>
      <c r="G1618" s="317"/>
      <c r="H1618" s="1318"/>
      <c r="I1618" s="318"/>
    </row>
    <row r="1619" spans="1:9" ht="12.75">
      <c r="A1619" s="319"/>
      <c r="B1619" s="1252"/>
      <c r="C1619" s="317"/>
      <c r="D1619" s="317"/>
      <c r="E1619" s="317"/>
      <c r="F1619" s="317"/>
      <c r="G1619" s="317"/>
      <c r="H1619" s="1318"/>
      <c r="I1619" s="318"/>
    </row>
    <row r="1620" spans="1:9" ht="12.75">
      <c r="A1620" s="319"/>
      <c r="B1620" s="1252"/>
      <c r="C1620" s="317"/>
      <c r="D1620" s="317"/>
      <c r="E1620" s="317"/>
      <c r="F1620" s="317"/>
      <c r="G1620" s="317"/>
      <c r="H1620" s="1318"/>
      <c r="I1620" s="318"/>
    </row>
    <row r="1621" spans="1:9" ht="12.75">
      <c r="A1621" s="319"/>
      <c r="B1621" s="1252"/>
      <c r="C1621" s="317"/>
      <c r="D1621" s="317"/>
      <c r="E1621" s="317"/>
      <c r="F1621" s="317"/>
      <c r="G1621" s="317"/>
      <c r="H1621" s="1318"/>
      <c r="I1621" s="318"/>
    </row>
    <row r="1622" spans="1:9" ht="12.75">
      <c r="A1622" s="319"/>
      <c r="B1622" s="1252"/>
      <c r="C1622" s="317"/>
      <c r="D1622" s="317"/>
      <c r="E1622" s="317"/>
      <c r="F1622" s="317"/>
      <c r="G1622" s="317"/>
      <c r="H1622" s="1318"/>
      <c r="I1622" s="318"/>
    </row>
    <row r="1623" spans="1:9" ht="12.75">
      <c r="A1623" s="319"/>
      <c r="B1623" s="1252"/>
      <c r="C1623" s="317"/>
      <c r="D1623" s="317"/>
      <c r="E1623" s="317"/>
      <c r="F1623" s="317"/>
      <c r="G1623" s="317"/>
      <c r="H1623" s="1318"/>
      <c r="I1623" s="318"/>
    </row>
    <row r="1624" spans="1:9" ht="12.75">
      <c r="A1624" s="319"/>
      <c r="B1624" s="1252"/>
      <c r="C1624" s="317"/>
      <c r="D1624" s="317"/>
      <c r="E1624" s="317"/>
      <c r="F1624" s="317"/>
      <c r="G1624" s="317"/>
      <c r="H1624" s="1318"/>
      <c r="I1624" s="318"/>
    </row>
    <row r="1625" spans="1:9" ht="12.75">
      <c r="A1625" s="319"/>
      <c r="B1625" s="1252"/>
      <c r="C1625" s="317"/>
      <c r="D1625" s="317"/>
      <c r="E1625" s="317"/>
      <c r="F1625" s="317"/>
      <c r="G1625" s="317"/>
      <c r="H1625" s="1318"/>
      <c r="I1625" s="318"/>
    </row>
    <row r="1626" spans="1:9" ht="12.75">
      <c r="A1626" s="319"/>
      <c r="B1626" s="1252"/>
      <c r="C1626" s="317"/>
      <c r="D1626" s="317"/>
      <c r="E1626" s="317"/>
      <c r="F1626" s="317"/>
      <c r="G1626" s="317"/>
      <c r="H1626" s="1318"/>
      <c r="I1626" s="318"/>
    </row>
    <row r="1627" spans="1:9" ht="12.75">
      <c r="A1627" s="319"/>
      <c r="B1627" s="1252"/>
      <c r="C1627" s="317"/>
      <c r="D1627" s="317"/>
      <c r="E1627" s="317"/>
      <c r="F1627" s="317"/>
      <c r="G1627" s="317"/>
      <c r="H1627" s="1318"/>
      <c r="I1627" s="318"/>
    </row>
    <row r="1628" spans="1:9" ht="12.75">
      <c r="A1628" s="319"/>
      <c r="B1628" s="1252"/>
      <c r="C1628" s="317"/>
      <c r="D1628" s="317"/>
      <c r="E1628" s="317"/>
      <c r="F1628" s="317"/>
      <c r="G1628" s="317"/>
      <c r="H1628" s="1318"/>
      <c r="I1628" s="318"/>
    </row>
    <row r="1629" spans="1:9" ht="12.75">
      <c r="A1629" s="319"/>
      <c r="B1629" s="1252"/>
      <c r="C1629" s="317"/>
      <c r="D1629" s="317"/>
      <c r="E1629" s="317"/>
      <c r="F1629" s="317"/>
      <c r="G1629" s="317"/>
      <c r="H1629" s="1318"/>
      <c r="I1629" s="318"/>
    </row>
    <row r="1630" spans="1:9" ht="12.75">
      <c r="A1630" s="319"/>
      <c r="B1630" s="1252"/>
      <c r="C1630" s="317"/>
      <c r="D1630" s="317"/>
      <c r="E1630" s="317"/>
      <c r="F1630" s="317"/>
      <c r="G1630" s="317"/>
      <c r="H1630" s="1318"/>
      <c r="I1630" s="318"/>
    </row>
    <row r="1631" spans="1:9" ht="12.75">
      <c r="A1631" s="319"/>
      <c r="B1631" s="1252"/>
      <c r="C1631" s="317"/>
      <c r="D1631" s="317"/>
      <c r="E1631" s="317"/>
      <c r="F1631" s="317"/>
      <c r="G1631" s="317"/>
      <c r="H1631" s="1318"/>
      <c r="I1631" s="318"/>
    </row>
    <row r="1632" spans="1:9" ht="12.75">
      <c r="A1632" s="319"/>
      <c r="B1632" s="1252"/>
      <c r="C1632" s="317"/>
      <c r="D1632" s="317"/>
      <c r="E1632" s="317"/>
      <c r="F1632" s="317"/>
      <c r="G1632" s="317"/>
      <c r="H1632" s="1318"/>
      <c r="I1632" s="318"/>
    </row>
    <row r="1633" spans="1:9" ht="12.75">
      <c r="A1633" s="319"/>
      <c r="B1633" s="1252"/>
      <c r="C1633" s="317"/>
      <c r="D1633" s="317"/>
      <c r="E1633" s="317"/>
      <c r="F1633" s="317"/>
      <c r="G1633" s="317"/>
      <c r="H1633" s="1318"/>
      <c r="I1633" s="318"/>
    </row>
    <row r="1634" spans="1:9" ht="12.75">
      <c r="A1634" s="319"/>
      <c r="B1634" s="1252"/>
      <c r="C1634" s="317"/>
      <c r="D1634" s="317"/>
      <c r="E1634" s="317"/>
      <c r="F1634" s="317"/>
      <c r="G1634" s="317"/>
      <c r="H1634" s="1318"/>
      <c r="I1634" s="318"/>
    </row>
    <row r="1635" spans="1:9" ht="12.75">
      <c r="A1635" s="319"/>
      <c r="B1635" s="1252"/>
      <c r="C1635" s="317"/>
      <c r="D1635" s="317"/>
      <c r="E1635" s="317"/>
      <c r="F1635" s="317"/>
      <c r="G1635" s="317"/>
      <c r="H1635" s="1318"/>
      <c r="I1635" s="318"/>
    </row>
    <row r="1636" spans="1:9" ht="12.75">
      <c r="A1636" s="319"/>
      <c r="B1636" s="1252"/>
      <c r="C1636" s="317"/>
      <c r="D1636" s="317"/>
      <c r="E1636" s="317"/>
      <c r="F1636" s="317"/>
      <c r="G1636" s="317"/>
      <c r="H1636" s="1318"/>
      <c r="I1636" s="318"/>
    </row>
    <row r="1637" spans="1:9" ht="12.75">
      <c r="A1637" s="319"/>
      <c r="B1637" s="1252"/>
      <c r="C1637" s="317"/>
      <c r="D1637" s="317"/>
      <c r="E1637" s="317"/>
      <c r="F1637" s="317"/>
      <c r="G1637" s="317"/>
      <c r="H1637" s="1318"/>
      <c r="I1637" s="318"/>
    </row>
    <row r="1638" spans="1:9" ht="12.75">
      <c r="A1638" s="319"/>
      <c r="B1638" s="1252"/>
      <c r="C1638" s="317"/>
      <c r="D1638" s="317"/>
      <c r="E1638" s="317"/>
      <c r="F1638" s="317"/>
      <c r="G1638" s="317"/>
      <c r="H1638" s="1318"/>
      <c r="I1638" s="318"/>
    </row>
    <row r="1639" spans="1:9" ht="12.75">
      <c r="A1639" s="319"/>
      <c r="B1639" s="1252"/>
      <c r="C1639" s="317"/>
      <c r="D1639" s="317"/>
      <c r="E1639" s="317"/>
      <c r="F1639" s="317"/>
      <c r="G1639" s="317"/>
      <c r="H1639" s="1318"/>
      <c r="I1639" s="318"/>
    </row>
    <row r="1640" spans="1:9" ht="12.75">
      <c r="A1640" s="319"/>
      <c r="B1640" s="1252"/>
      <c r="C1640" s="317"/>
      <c r="D1640" s="317"/>
      <c r="E1640" s="317"/>
      <c r="F1640" s="317"/>
      <c r="G1640" s="317"/>
      <c r="H1640" s="1318"/>
      <c r="I1640" s="318"/>
    </row>
    <row r="1641" spans="1:9" ht="12.75">
      <c r="A1641" s="319"/>
      <c r="B1641" s="1252"/>
      <c r="C1641" s="317"/>
      <c r="D1641" s="317"/>
      <c r="E1641" s="317"/>
      <c r="F1641" s="317"/>
      <c r="G1641" s="317"/>
      <c r="H1641" s="1318"/>
      <c r="I1641" s="318"/>
    </row>
    <row r="1642" spans="1:9" ht="12.75">
      <c r="A1642" s="319"/>
      <c r="B1642" s="1252"/>
      <c r="C1642" s="317"/>
      <c r="D1642" s="317"/>
      <c r="E1642" s="317"/>
      <c r="F1642" s="317"/>
      <c r="G1642" s="317"/>
      <c r="H1642" s="1318"/>
      <c r="I1642" s="318"/>
    </row>
    <row r="1643" spans="1:9" ht="12.75">
      <c r="A1643" s="319"/>
      <c r="B1643" s="1252"/>
      <c r="C1643" s="317"/>
      <c r="D1643" s="317"/>
      <c r="E1643" s="317"/>
      <c r="F1643" s="317"/>
      <c r="G1643" s="317"/>
      <c r="H1643" s="1318"/>
      <c r="I1643" s="318"/>
    </row>
    <row r="1644" spans="1:9" ht="12.75">
      <c r="A1644" s="319"/>
      <c r="B1644" s="1252"/>
      <c r="C1644" s="317"/>
      <c r="D1644" s="317"/>
      <c r="E1644" s="317"/>
      <c r="F1644" s="317"/>
      <c r="G1644" s="317"/>
      <c r="H1644" s="1318"/>
      <c r="I1644" s="318"/>
    </row>
    <row r="1645" spans="1:9" ht="12.75">
      <c r="A1645" s="319"/>
      <c r="B1645" s="1252"/>
      <c r="C1645" s="317"/>
      <c r="D1645" s="317"/>
      <c r="E1645" s="317"/>
      <c r="F1645" s="317"/>
      <c r="G1645" s="317"/>
      <c r="H1645" s="1318"/>
      <c r="I1645" s="318"/>
    </row>
    <row r="1646" spans="1:9" ht="12.75">
      <c r="A1646" s="319"/>
      <c r="B1646" s="1252"/>
      <c r="C1646" s="317"/>
      <c r="D1646" s="317"/>
      <c r="E1646" s="317"/>
      <c r="F1646" s="317"/>
      <c r="G1646" s="317"/>
      <c r="H1646" s="1318"/>
      <c r="I1646" s="318"/>
    </row>
    <row r="1647" spans="1:9" ht="12.75">
      <c r="A1647" s="319"/>
      <c r="B1647" s="1252"/>
      <c r="C1647" s="317"/>
      <c r="D1647" s="317"/>
      <c r="E1647" s="317"/>
      <c r="F1647" s="317"/>
      <c r="G1647" s="317"/>
      <c r="H1647" s="1318"/>
      <c r="I1647" s="318"/>
    </row>
    <row r="1648" spans="1:9" ht="12.75">
      <c r="A1648" s="319"/>
      <c r="B1648" s="1252"/>
      <c r="C1648" s="317"/>
      <c r="D1648" s="317"/>
      <c r="E1648" s="317"/>
      <c r="F1648" s="317"/>
      <c r="G1648" s="317"/>
      <c r="H1648" s="1318"/>
      <c r="I1648" s="318"/>
    </row>
    <row r="1649" spans="1:9" ht="12.75">
      <c r="A1649" s="319"/>
      <c r="B1649" s="1252"/>
      <c r="C1649" s="317"/>
      <c r="D1649" s="317"/>
      <c r="E1649" s="317"/>
      <c r="F1649" s="317"/>
      <c r="G1649" s="317"/>
      <c r="H1649" s="1318"/>
      <c r="I1649" s="318"/>
    </row>
    <row r="1650" spans="1:9" ht="12.75">
      <c r="A1650" s="319"/>
      <c r="B1650" s="1252"/>
      <c r="C1650" s="317"/>
      <c r="D1650" s="317"/>
      <c r="E1650" s="317"/>
      <c r="F1650" s="317"/>
      <c r="G1650" s="317"/>
      <c r="H1650" s="1318"/>
      <c r="I1650" s="318"/>
    </row>
    <row r="1651" spans="1:9" ht="12.75">
      <c r="A1651" s="319"/>
      <c r="B1651" s="1252"/>
      <c r="C1651" s="317"/>
      <c r="D1651" s="317"/>
      <c r="E1651" s="317"/>
      <c r="F1651" s="317"/>
      <c r="G1651" s="317"/>
      <c r="H1651" s="1318"/>
      <c r="I1651" s="318"/>
    </row>
    <row r="1652" spans="1:9" ht="12.75">
      <c r="A1652" s="319"/>
      <c r="B1652" s="1252"/>
      <c r="C1652" s="317"/>
      <c r="D1652" s="317"/>
      <c r="E1652" s="317"/>
      <c r="F1652" s="317"/>
      <c r="G1652" s="317"/>
      <c r="H1652" s="1318"/>
      <c r="I1652" s="318"/>
    </row>
    <row r="1653" spans="1:9" ht="12.75">
      <c r="A1653" s="319"/>
      <c r="B1653" s="1252"/>
      <c r="C1653" s="317"/>
      <c r="D1653" s="317"/>
      <c r="E1653" s="317"/>
      <c r="F1653" s="317"/>
      <c r="G1653" s="317"/>
      <c r="H1653" s="1318"/>
      <c r="I1653" s="318"/>
    </row>
    <row r="1654" spans="1:9" ht="12.75">
      <c r="A1654" s="319"/>
      <c r="B1654" s="1252"/>
      <c r="C1654" s="317"/>
      <c r="D1654" s="317"/>
      <c r="E1654" s="317"/>
      <c r="F1654" s="317"/>
      <c r="G1654" s="317"/>
      <c r="H1654" s="1318"/>
      <c r="I1654" s="318"/>
    </row>
    <row r="1655" spans="1:9" ht="12.75">
      <c r="A1655" s="319"/>
      <c r="B1655" s="1252"/>
      <c r="C1655" s="317"/>
      <c r="D1655" s="317"/>
      <c r="E1655" s="317"/>
      <c r="F1655" s="317"/>
      <c r="G1655" s="317"/>
      <c r="H1655" s="1318"/>
      <c r="I1655" s="318"/>
    </row>
    <row r="1656" spans="1:9" ht="12.75">
      <c r="A1656" s="319"/>
      <c r="B1656" s="1252"/>
      <c r="C1656" s="317"/>
      <c r="D1656" s="317"/>
      <c r="E1656" s="317"/>
      <c r="F1656" s="317"/>
      <c r="G1656" s="317"/>
      <c r="H1656" s="1318"/>
      <c r="I1656" s="318"/>
    </row>
    <row r="1657" spans="1:9" ht="12.75">
      <c r="A1657" s="319"/>
      <c r="B1657" s="1252"/>
      <c r="C1657" s="317"/>
      <c r="D1657" s="317"/>
      <c r="E1657" s="317"/>
      <c r="F1657" s="317"/>
      <c r="G1657" s="317"/>
      <c r="H1657" s="1318"/>
      <c r="I1657" s="318"/>
    </row>
    <row r="1658" spans="1:9" ht="12.75">
      <c r="A1658" s="319"/>
      <c r="B1658" s="1252"/>
      <c r="C1658" s="317"/>
      <c r="D1658" s="317"/>
      <c r="E1658" s="317"/>
      <c r="F1658" s="317"/>
      <c r="G1658" s="317"/>
      <c r="H1658" s="1318"/>
      <c r="I1658" s="318"/>
    </row>
    <row r="1659" spans="1:9" ht="12.75">
      <c r="A1659" s="319"/>
      <c r="B1659" s="1252"/>
      <c r="C1659" s="317"/>
      <c r="D1659" s="317"/>
      <c r="E1659" s="317"/>
      <c r="F1659" s="317"/>
      <c r="G1659" s="317"/>
      <c r="H1659" s="1318"/>
      <c r="I1659" s="318"/>
    </row>
    <row r="1660" spans="1:9" ht="12.75">
      <c r="A1660" s="319"/>
      <c r="B1660" s="1252"/>
      <c r="C1660" s="317"/>
      <c r="D1660" s="317"/>
      <c r="E1660" s="317"/>
      <c r="F1660" s="317"/>
      <c r="G1660" s="317"/>
      <c r="H1660" s="1318"/>
      <c r="I1660" s="318"/>
    </row>
    <row r="1661" spans="1:9" ht="12.75">
      <c r="A1661" s="319"/>
      <c r="B1661" s="1252"/>
      <c r="C1661" s="317"/>
      <c r="D1661" s="317"/>
      <c r="E1661" s="317"/>
      <c r="F1661" s="317"/>
      <c r="G1661" s="317"/>
      <c r="H1661" s="1318"/>
      <c r="I1661" s="318"/>
    </row>
    <row r="1662" spans="1:9" ht="12.75">
      <c r="A1662" s="319"/>
      <c r="B1662" s="1252"/>
      <c r="C1662" s="317"/>
      <c r="D1662" s="317"/>
      <c r="E1662" s="317"/>
      <c r="F1662" s="317"/>
      <c r="G1662" s="317"/>
      <c r="H1662" s="1318"/>
      <c r="I1662" s="318"/>
    </row>
    <row r="1663" spans="1:9" ht="12.75">
      <c r="A1663" s="319"/>
      <c r="B1663" s="1252"/>
      <c r="C1663" s="317"/>
      <c r="D1663" s="317"/>
      <c r="E1663" s="317"/>
      <c r="F1663" s="317"/>
      <c r="G1663" s="317"/>
      <c r="H1663" s="1318"/>
      <c r="I1663" s="318"/>
    </row>
    <row r="1664" spans="1:9" ht="12.75">
      <c r="A1664" s="319"/>
      <c r="B1664" s="1252"/>
      <c r="C1664" s="317"/>
      <c r="D1664" s="317"/>
      <c r="E1664" s="317"/>
      <c r="F1664" s="317"/>
      <c r="G1664" s="317"/>
      <c r="H1664" s="1318"/>
      <c r="I1664" s="318"/>
    </row>
    <row r="1665" spans="1:9" ht="12.75">
      <c r="A1665" s="319"/>
      <c r="B1665" s="1252"/>
      <c r="C1665" s="317"/>
      <c r="D1665" s="317"/>
      <c r="E1665" s="317"/>
      <c r="F1665" s="317"/>
      <c r="G1665" s="317"/>
      <c r="H1665" s="1318"/>
      <c r="I1665" s="318"/>
    </row>
    <row r="1666" spans="1:9" ht="12.75">
      <c r="A1666" s="319"/>
      <c r="B1666" s="1252"/>
      <c r="C1666" s="317"/>
      <c r="D1666" s="317"/>
      <c r="E1666" s="317"/>
      <c r="F1666" s="317"/>
      <c r="G1666" s="317"/>
      <c r="H1666" s="1318"/>
      <c r="I1666" s="318"/>
    </row>
    <row r="1667" spans="1:9" ht="12.75">
      <c r="A1667" s="319"/>
      <c r="B1667" s="1252"/>
      <c r="C1667" s="317"/>
      <c r="D1667" s="317"/>
      <c r="E1667" s="317"/>
      <c r="F1667" s="317"/>
      <c r="G1667" s="317"/>
      <c r="H1667" s="1318"/>
      <c r="I1667" s="318"/>
    </row>
    <row r="1668" spans="1:9" ht="12.75">
      <c r="A1668" s="319"/>
      <c r="B1668" s="1252"/>
      <c r="C1668" s="317"/>
      <c r="D1668" s="317"/>
      <c r="E1668" s="317"/>
      <c r="F1668" s="317"/>
      <c r="G1668" s="317"/>
      <c r="H1668" s="1318"/>
      <c r="I1668" s="318"/>
    </row>
    <row r="1669" spans="1:9" ht="12.75">
      <c r="A1669" s="319"/>
      <c r="B1669" s="1252"/>
      <c r="C1669" s="317"/>
      <c r="D1669" s="317"/>
      <c r="E1669" s="317"/>
      <c r="F1669" s="317"/>
      <c r="G1669" s="317"/>
      <c r="H1669" s="1318"/>
      <c r="I1669" s="318"/>
    </row>
    <row r="1670" spans="1:9" ht="12.75">
      <c r="A1670" s="319"/>
      <c r="B1670" s="1252"/>
      <c r="C1670" s="317"/>
      <c r="D1670" s="317"/>
      <c r="E1670" s="317"/>
      <c r="F1670" s="317"/>
      <c r="G1670" s="317"/>
      <c r="H1670" s="1318"/>
      <c r="I1670" s="318"/>
    </row>
    <row r="1671" spans="1:9" ht="12.75">
      <c r="A1671" s="319"/>
      <c r="B1671" s="1252"/>
      <c r="C1671" s="317"/>
      <c r="D1671" s="317"/>
      <c r="E1671" s="317"/>
      <c r="F1671" s="317"/>
      <c r="G1671" s="317"/>
      <c r="H1671" s="1318"/>
      <c r="I1671" s="318"/>
    </row>
    <row r="1672" spans="1:9" ht="12.75">
      <c r="A1672" s="319"/>
      <c r="B1672" s="1252"/>
      <c r="C1672" s="317"/>
      <c r="D1672" s="317"/>
      <c r="E1672" s="317"/>
      <c r="F1672" s="317"/>
      <c r="G1672" s="317"/>
      <c r="H1672" s="1318"/>
      <c r="I1672" s="318"/>
    </row>
    <row r="1673" spans="1:9" ht="12.75">
      <c r="A1673" s="319"/>
      <c r="B1673" s="1252"/>
      <c r="C1673" s="317"/>
      <c r="D1673" s="317"/>
      <c r="E1673" s="317"/>
      <c r="F1673" s="317"/>
      <c r="G1673" s="317"/>
      <c r="H1673" s="1318"/>
      <c r="I1673" s="318"/>
    </row>
    <row r="1674" spans="1:9" ht="12.75">
      <c r="A1674" s="319"/>
      <c r="B1674" s="1252"/>
      <c r="C1674" s="317"/>
      <c r="D1674" s="317"/>
      <c r="E1674" s="317"/>
      <c r="F1674" s="317"/>
      <c r="G1674" s="317"/>
      <c r="H1674" s="1318"/>
      <c r="I1674" s="318"/>
    </row>
    <row r="1675" spans="1:9" ht="12.75">
      <c r="A1675" s="319"/>
      <c r="B1675" s="1252"/>
      <c r="C1675" s="317"/>
      <c r="D1675" s="317"/>
      <c r="E1675" s="317"/>
      <c r="F1675" s="317"/>
      <c r="G1675" s="317"/>
      <c r="H1675" s="1318"/>
      <c r="I1675" s="318"/>
    </row>
    <row r="1676" spans="1:9" ht="12.75">
      <c r="A1676" s="319"/>
      <c r="B1676" s="1252"/>
      <c r="C1676" s="317"/>
      <c r="D1676" s="317"/>
      <c r="E1676" s="317"/>
      <c r="F1676" s="317"/>
      <c r="G1676" s="317"/>
      <c r="H1676" s="1318"/>
      <c r="I1676" s="318"/>
    </row>
    <row r="1677" spans="1:9" ht="12.75">
      <c r="A1677" s="319"/>
      <c r="B1677" s="1252"/>
      <c r="C1677" s="317"/>
      <c r="D1677" s="317"/>
      <c r="E1677" s="317"/>
      <c r="F1677" s="317"/>
      <c r="G1677" s="317"/>
      <c r="H1677" s="1318"/>
      <c r="I1677" s="318"/>
    </row>
    <row r="1678" spans="1:9" ht="12.75">
      <c r="A1678" s="319"/>
      <c r="B1678" s="1252"/>
      <c r="C1678" s="317"/>
      <c r="D1678" s="317"/>
      <c r="E1678" s="317"/>
      <c r="F1678" s="317"/>
      <c r="G1678" s="317"/>
      <c r="H1678" s="1318"/>
      <c r="I1678" s="318"/>
    </row>
    <row r="1679" spans="1:9" ht="12.75">
      <c r="A1679" s="319"/>
      <c r="B1679" s="1252"/>
      <c r="C1679" s="317"/>
      <c r="D1679" s="317"/>
      <c r="E1679" s="317"/>
      <c r="F1679" s="317"/>
      <c r="G1679" s="317"/>
      <c r="H1679" s="1318"/>
      <c r="I1679" s="318"/>
    </row>
    <row r="1680" spans="1:9" ht="12.75">
      <c r="A1680" s="319"/>
      <c r="B1680" s="1252"/>
      <c r="C1680" s="317"/>
      <c r="D1680" s="317"/>
      <c r="E1680" s="317"/>
      <c r="F1680" s="317"/>
      <c r="G1680" s="317"/>
      <c r="H1680" s="1318"/>
      <c r="I1680" s="318"/>
    </row>
    <row r="1681" spans="1:9" ht="12.75">
      <c r="A1681" s="319"/>
      <c r="B1681" s="1252"/>
      <c r="C1681" s="317"/>
      <c r="D1681" s="317"/>
      <c r="E1681" s="317"/>
      <c r="F1681" s="317"/>
      <c r="G1681" s="317"/>
      <c r="H1681" s="1318"/>
      <c r="I1681" s="318"/>
    </row>
    <row r="1682" spans="1:9" ht="12.75">
      <c r="A1682" s="319"/>
      <c r="B1682" s="1252"/>
      <c r="C1682" s="317"/>
      <c r="D1682" s="317"/>
      <c r="E1682" s="317"/>
      <c r="F1682" s="317"/>
      <c r="G1682" s="317"/>
      <c r="H1682" s="1318"/>
      <c r="I1682" s="318"/>
    </row>
    <row r="1683" spans="1:9" ht="12.75">
      <c r="A1683" s="319"/>
      <c r="B1683" s="1252"/>
      <c r="C1683" s="317"/>
      <c r="D1683" s="317"/>
      <c r="E1683" s="317"/>
      <c r="F1683" s="317"/>
      <c r="G1683" s="317"/>
      <c r="H1683" s="1318"/>
      <c r="I1683" s="318"/>
    </row>
    <row r="1684" spans="1:9" ht="12.75">
      <c r="A1684" s="319"/>
      <c r="B1684" s="1252"/>
      <c r="C1684" s="317"/>
      <c r="D1684" s="317"/>
      <c r="E1684" s="317"/>
      <c r="F1684" s="317"/>
      <c r="G1684" s="317"/>
      <c r="H1684" s="1318"/>
      <c r="I1684" s="318"/>
    </row>
    <row r="1685" spans="1:9" ht="12.75">
      <c r="A1685" s="319"/>
      <c r="B1685" s="1252"/>
      <c r="C1685" s="317"/>
      <c r="D1685" s="317"/>
      <c r="E1685" s="317"/>
      <c r="F1685" s="317"/>
      <c r="G1685" s="317"/>
      <c r="H1685" s="1318"/>
      <c r="I1685" s="318"/>
    </row>
    <row r="1686" spans="1:9" ht="12.75">
      <c r="A1686" s="319"/>
      <c r="B1686" s="1252"/>
      <c r="C1686" s="317"/>
      <c r="D1686" s="317"/>
      <c r="E1686" s="317"/>
      <c r="F1686" s="317"/>
      <c r="G1686" s="317"/>
      <c r="H1686" s="1318"/>
      <c r="I1686" s="318"/>
    </row>
    <row r="1687" spans="1:9" ht="12.75">
      <c r="A1687" s="319"/>
      <c r="B1687" s="1252"/>
      <c r="C1687" s="317"/>
      <c r="D1687" s="317"/>
      <c r="E1687" s="317"/>
      <c r="F1687" s="317"/>
      <c r="G1687" s="317"/>
      <c r="H1687" s="1318"/>
      <c r="I1687" s="318"/>
    </row>
    <row r="1688" spans="1:9" ht="12.75">
      <c r="A1688" s="319"/>
      <c r="B1688" s="1252"/>
      <c r="C1688" s="317"/>
      <c r="D1688" s="317"/>
      <c r="E1688" s="317"/>
      <c r="F1688" s="317"/>
      <c r="G1688" s="317"/>
      <c r="H1688" s="1318"/>
      <c r="I1688" s="318"/>
    </row>
    <row r="1689" spans="1:9" ht="12.75">
      <c r="A1689" s="319"/>
      <c r="B1689" s="1252"/>
      <c r="C1689" s="317"/>
      <c r="D1689" s="317"/>
      <c r="E1689" s="317"/>
      <c r="F1689" s="317"/>
      <c r="G1689" s="317"/>
      <c r="H1689" s="1318"/>
      <c r="I1689" s="318"/>
    </row>
    <row r="1690" spans="1:9" ht="12.75">
      <c r="A1690" s="319"/>
      <c r="B1690" s="1252"/>
      <c r="C1690" s="317"/>
      <c r="D1690" s="317"/>
      <c r="E1690" s="317"/>
      <c r="F1690" s="317"/>
      <c r="G1690" s="317"/>
      <c r="H1690" s="1318"/>
      <c r="I1690" s="318"/>
    </row>
    <row r="1691" spans="1:9" ht="12.75">
      <c r="A1691" s="319"/>
      <c r="B1691" s="1252"/>
      <c r="C1691" s="317"/>
      <c r="D1691" s="317"/>
      <c r="E1691" s="317"/>
      <c r="F1691" s="317"/>
      <c r="G1691" s="317"/>
      <c r="H1691" s="1318"/>
      <c r="I1691" s="318"/>
    </row>
    <row r="1692" spans="1:9" ht="12.75">
      <c r="A1692" s="319"/>
      <c r="B1692" s="1252"/>
      <c r="C1692" s="317"/>
      <c r="D1692" s="317"/>
      <c r="E1692" s="317"/>
      <c r="F1692" s="317"/>
      <c r="G1692" s="317"/>
      <c r="H1692" s="1318"/>
      <c r="I1692" s="318"/>
    </row>
    <row r="1693" spans="1:9" ht="12.75">
      <c r="A1693" s="319"/>
      <c r="B1693" s="1252"/>
      <c r="C1693" s="317"/>
      <c r="D1693" s="317"/>
      <c r="E1693" s="317"/>
      <c r="F1693" s="317"/>
      <c r="G1693" s="317"/>
      <c r="H1693" s="1318"/>
      <c r="I1693" s="318"/>
    </row>
    <row r="1694" spans="1:9" ht="12.75">
      <c r="A1694" s="319"/>
      <c r="B1694" s="1252"/>
      <c r="C1694" s="317"/>
      <c r="D1694" s="317"/>
      <c r="E1694" s="317"/>
      <c r="F1694" s="317"/>
      <c r="G1694" s="317"/>
      <c r="H1694" s="1318"/>
      <c r="I1694" s="318"/>
    </row>
    <row r="1695" spans="1:9" ht="12.75">
      <c r="A1695" s="319"/>
      <c r="B1695" s="1252"/>
      <c r="C1695" s="317"/>
      <c r="D1695" s="317"/>
      <c r="E1695" s="317"/>
      <c r="F1695" s="317"/>
      <c r="G1695" s="317"/>
      <c r="H1695" s="1318"/>
      <c r="I1695" s="318"/>
    </row>
    <row r="1696" spans="1:9" ht="12.75">
      <c r="A1696" s="319"/>
      <c r="B1696" s="1252"/>
      <c r="C1696" s="317"/>
      <c r="D1696" s="317"/>
      <c r="E1696" s="317"/>
      <c r="F1696" s="317"/>
      <c r="G1696" s="317"/>
      <c r="H1696" s="1318"/>
      <c r="I1696" s="318"/>
    </row>
    <row r="1697" spans="1:9" ht="12.75">
      <c r="A1697" s="319"/>
      <c r="B1697" s="1252"/>
      <c r="C1697" s="317"/>
      <c r="D1697" s="317"/>
      <c r="E1697" s="317"/>
      <c r="F1697" s="317"/>
      <c r="G1697" s="317"/>
      <c r="H1697" s="1318"/>
      <c r="I1697" s="318"/>
    </row>
    <row r="1698" spans="1:9" ht="12.75">
      <c r="A1698" s="319"/>
      <c r="B1698" s="1252"/>
      <c r="C1698" s="317"/>
      <c r="D1698" s="317"/>
      <c r="E1698" s="317"/>
      <c r="F1698" s="317"/>
      <c r="G1698" s="317"/>
      <c r="H1698" s="1318"/>
      <c r="I1698" s="318"/>
    </row>
    <row r="1699" spans="1:9" ht="12.75">
      <c r="A1699" s="319"/>
      <c r="B1699" s="1252"/>
      <c r="C1699" s="317"/>
      <c r="D1699" s="317"/>
      <c r="E1699" s="317"/>
      <c r="F1699" s="317"/>
      <c r="G1699" s="317"/>
      <c r="H1699" s="1318"/>
      <c r="I1699" s="318"/>
    </row>
    <row r="1700" spans="1:9" ht="12.75">
      <c r="A1700" s="319"/>
      <c r="B1700" s="1252"/>
      <c r="C1700" s="317"/>
      <c r="D1700" s="317"/>
      <c r="E1700" s="317"/>
      <c r="F1700" s="317"/>
      <c r="G1700" s="317"/>
      <c r="H1700" s="1318"/>
      <c r="I1700" s="318"/>
    </row>
    <row r="1701" spans="1:9" ht="12.75">
      <c r="A1701" s="319"/>
      <c r="B1701" s="1252"/>
      <c r="C1701" s="317"/>
      <c r="D1701" s="317"/>
      <c r="E1701" s="317"/>
      <c r="F1701" s="317"/>
      <c r="G1701" s="317"/>
      <c r="H1701" s="1318"/>
      <c r="I1701" s="318"/>
    </row>
    <row r="1702" spans="1:9" ht="12.75">
      <c r="A1702" s="319"/>
      <c r="B1702" s="1252"/>
      <c r="C1702" s="317"/>
      <c r="D1702" s="317"/>
      <c r="E1702" s="317"/>
      <c r="F1702" s="317"/>
      <c r="G1702" s="317"/>
      <c r="H1702" s="1318"/>
      <c r="I1702" s="318"/>
    </row>
    <row r="1703" spans="1:9" ht="12.75">
      <c r="A1703" s="319"/>
      <c r="B1703" s="1252"/>
      <c r="C1703" s="317"/>
      <c r="D1703" s="317"/>
      <c r="E1703" s="317"/>
      <c r="F1703" s="317"/>
      <c r="G1703" s="317"/>
      <c r="H1703" s="1318"/>
      <c r="I1703" s="318"/>
    </row>
    <row r="1704" spans="1:9" ht="12.75">
      <c r="A1704" s="319"/>
      <c r="B1704" s="1252"/>
      <c r="C1704" s="317"/>
      <c r="D1704" s="317"/>
      <c r="E1704" s="317"/>
      <c r="F1704" s="317"/>
      <c r="G1704" s="317"/>
      <c r="H1704" s="1318"/>
      <c r="I1704" s="318"/>
    </row>
    <row r="1705" spans="1:9" ht="12.75">
      <c r="A1705" s="319"/>
      <c r="B1705" s="1252"/>
      <c r="C1705" s="317"/>
      <c r="D1705" s="317"/>
      <c r="E1705" s="317"/>
      <c r="F1705" s="317"/>
      <c r="G1705" s="317"/>
      <c r="H1705" s="1318"/>
      <c r="I1705" s="318"/>
    </row>
    <row r="1706" spans="1:9" ht="12.75">
      <c r="A1706" s="319"/>
      <c r="B1706" s="1252"/>
      <c r="C1706" s="317"/>
      <c r="D1706" s="317"/>
      <c r="E1706" s="317"/>
      <c r="F1706" s="317"/>
      <c r="G1706" s="317"/>
      <c r="H1706" s="1318"/>
      <c r="I1706" s="318"/>
    </row>
    <row r="1707" spans="1:9" ht="12.75">
      <c r="A1707" s="319"/>
      <c r="B1707" s="1252"/>
      <c r="C1707" s="317"/>
      <c r="D1707" s="317"/>
      <c r="E1707" s="317"/>
      <c r="F1707" s="317"/>
      <c r="G1707" s="317"/>
      <c r="H1707" s="1318"/>
      <c r="I1707" s="318"/>
    </row>
    <row r="1708" spans="1:9" ht="12.75">
      <c r="A1708" s="319"/>
      <c r="B1708" s="1252"/>
      <c r="C1708" s="317"/>
      <c r="D1708" s="317"/>
      <c r="E1708" s="317"/>
      <c r="F1708" s="317"/>
      <c r="G1708" s="317"/>
      <c r="H1708" s="1318"/>
      <c r="I1708" s="318"/>
    </row>
    <row r="1709" spans="1:9" ht="12.75">
      <c r="A1709" s="319"/>
      <c r="B1709" s="1252"/>
      <c r="C1709" s="317"/>
      <c r="D1709" s="317"/>
      <c r="E1709" s="317"/>
      <c r="F1709" s="317"/>
      <c r="G1709" s="317"/>
      <c r="H1709" s="1318"/>
      <c r="I1709" s="318"/>
    </row>
    <row r="1710" spans="1:9" ht="12.75">
      <c r="A1710" s="319"/>
      <c r="B1710" s="1252"/>
      <c r="C1710" s="317"/>
      <c r="D1710" s="317"/>
      <c r="E1710" s="317"/>
      <c r="F1710" s="317"/>
      <c r="G1710" s="317"/>
      <c r="H1710" s="1318"/>
      <c r="I1710" s="318"/>
    </row>
    <row r="1711" spans="1:9" ht="12.75">
      <c r="A1711" s="319"/>
      <c r="B1711" s="1252"/>
      <c r="C1711" s="317"/>
      <c r="D1711" s="317"/>
      <c r="E1711" s="317"/>
      <c r="F1711" s="317"/>
      <c r="G1711" s="317"/>
      <c r="H1711" s="1318"/>
      <c r="I1711" s="318"/>
    </row>
    <row r="1712" spans="1:9" ht="12.75">
      <c r="A1712" s="319"/>
      <c r="B1712" s="1252"/>
      <c r="C1712" s="317"/>
      <c r="D1712" s="317"/>
      <c r="E1712" s="317"/>
      <c r="F1712" s="317"/>
      <c r="G1712" s="317"/>
      <c r="H1712" s="1318"/>
      <c r="I1712" s="318"/>
    </row>
    <row r="1713" spans="1:9" ht="12.75">
      <c r="A1713" s="319"/>
      <c r="B1713" s="1252"/>
      <c r="C1713" s="317"/>
      <c r="D1713" s="317"/>
      <c r="E1713" s="317"/>
      <c r="F1713" s="317"/>
      <c r="G1713" s="317"/>
      <c r="H1713" s="1318"/>
      <c r="I1713" s="318"/>
    </row>
    <row r="1714" spans="1:9" ht="12.75">
      <c r="A1714" s="319"/>
      <c r="B1714" s="1252"/>
      <c r="C1714" s="317"/>
      <c r="D1714" s="317"/>
      <c r="E1714" s="317"/>
      <c r="F1714" s="317"/>
      <c r="G1714" s="317"/>
      <c r="H1714" s="1318"/>
      <c r="I1714" s="318"/>
    </row>
    <row r="1715" spans="1:9" ht="12.75">
      <c r="A1715" s="319"/>
      <c r="B1715" s="1252"/>
      <c r="C1715" s="317"/>
      <c r="D1715" s="317"/>
      <c r="E1715" s="317"/>
      <c r="F1715" s="317"/>
      <c r="G1715" s="317"/>
      <c r="H1715" s="1318"/>
      <c r="I1715" s="318"/>
    </row>
    <row r="1716" spans="1:9" ht="12.75">
      <c r="A1716" s="319"/>
      <c r="B1716" s="1252"/>
      <c r="C1716" s="317"/>
      <c r="D1716" s="317"/>
      <c r="E1716" s="317"/>
      <c r="F1716" s="317"/>
      <c r="G1716" s="317"/>
      <c r="H1716" s="1318"/>
      <c r="I1716" s="318"/>
    </row>
    <row r="1717" spans="1:9" ht="12.75">
      <c r="A1717" s="319"/>
      <c r="B1717" s="1252"/>
      <c r="C1717" s="317"/>
      <c r="D1717" s="317"/>
      <c r="E1717" s="317"/>
      <c r="F1717" s="317"/>
      <c r="G1717" s="317"/>
      <c r="H1717" s="1318"/>
      <c r="I1717" s="318"/>
    </row>
    <row r="1718" spans="1:9" ht="12.75">
      <c r="A1718" s="319"/>
      <c r="B1718" s="1252"/>
      <c r="C1718" s="317"/>
      <c r="D1718" s="317"/>
      <c r="E1718" s="317"/>
      <c r="F1718" s="317"/>
      <c r="G1718" s="317"/>
      <c r="H1718" s="1318"/>
      <c r="I1718" s="318"/>
    </row>
    <row r="1719" spans="1:9" ht="12.75">
      <c r="A1719" s="319"/>
      <c r="B1719" s="1252"/>
      <c r="C1719" s="317"/>
      <c r="D1719" s="317"/>
      <c r="E1719" s="317"/>
      <c r="F1719" s="317"/>
      <c r="G1719" s="317"/>
      <c r="H1719" s="1318"/>
      <c r="I1719" s="318"/>
    </row>
    <row r="1720" spans="1:9" ht="12.75">
      <c r="A1720" s="319"/>
      <c r="B1720" s="1252"/>
      <c r="C1720" s="317"/>
      <c r="D1720" s="317"/>
      <c r="E1720" s="317"/>
      <c r="F1720" s="317"/>
      <c r="G1720" s="317"/>
      <c r="H1720" s="1318"/>
      <c r="I1720" s="318"/>
    </row>
    <row r="1721" spans="1:9" ht="12.75">
      <c r="A1721" s="319"/>
      <c r="B1721" s="1252"/>
      <c r="C1721" s="317"/>
      <c r="D1721" s="317"/>
      <c r="E1721" s="317"/>
      <c r="F1721" s="317"/>
      <c r="G1721" s="317"/>
      <c r="H1721" s="1318"/>
      <c r="I1721" s="318"/>
    </row>
    <row r="1722" spans="1:9" ht="12.75">
      <c r="A1722" s="319"/>
      <c r="B1722" s="1252"/>
      <c r="C1722" s="317"/>
      <c r="D1722" s="317"/>
      <c r="E1722" s="317"/>
      <c r="F1722" s="317"/>
      <c r="G1722" s="317"/>
      <c r="H1722" s="1318"/>
      <c r="I1722" s="318"/>
    </row>
    <row r="1723" spans="1:9" ht="12.75">
      <c r="A1723" s="319"/>
      <c r="B1723" s="1252"/>
      <c r="C1723" s="317"/>
      <c r="D1723" s="317"/>
      <c r="E1723" s="317"/>
      <c r="F1723" s="317"/>
      <c r="G1723" s="317"/>
      <c r="H1723" s="1318"/>
      <c r="I1723" s="318"/>
    </row>
    <row r="1724" spans="1:9" ht="12.75">
      <c r="A1724" s="319"/>
      <c r="B1724" s="1252"/>
      <c r="C1724" s="317"/>
      <c r="D1724" s="317"/>
      <c r="E1724" s="317"/>
      <c r="F1724" s="317"/>
      <c r="G1724" s="317"/>
      <c r="H1724" s="1318"/>
      <c r="I1724" s="318"/>
    </row>
    <row r="1725" spans="1:9" ht="12.75">
      <c r="A1725" s="319"/>
      <c r="B1725" s="1252"/>
      <c r="C1725" s="317"/>
      <c r="D1725" s="317"/>
      <c r="E1725" s="317"/>
      <c r="F1725" s="317"/>
      <c r="G1725" s="317"/>
      <c r="H1725" s="1318"/>
      <c r="I1725" s="318"/>
    </row>
    <row r="1726" spans="1:9" ht="12.75">
      <c r="A1726" s="319"/>
      <c r="B1726" s="1252"/>
      <c r="C1726" s="317"/>
      <c r="D1726" s="317"/>
      <c r="E1726" s="317"/>
      <c r="F1726" s="317"/>
      <c r="G1726" s="317"/>
      <c r="H1726" s="1318"/>
      <c r="I1726" s="318"/>
    </row>
    <row r="1727" spans="1:9" ht="12.75">
      <c r="A1727" s="319"/>
      <c r="B1727" s="1252"/>
      <c r="C1727" s="317"/>
      <c r="D1727" s="317"/>
      <c r="E1727" s="317"/>
      <c r="F1727" s="317"/>
      <c r="G1727" s="317"/>
      <c r="H1727" s="1318"/>
      <c r="I1727" s="318"/>
    </row>
    <row r="1728" spans="1:9" ht="12.75">
      <c r="A1728" s="319"/>
      <c r="B1728" s="1252"/>
      <c r="C1728" s="317"/>
      <c r="D1728" s="317"/>
      <c r="E1728" s="317"/>
      <c r="F1728" s="317"/>
      <c r="G1728" s="317"/>
      <c r="H1728" s="1318"/>
      <c r="I1728" s="318"/>
    </row>
    <row r="1729" spans="1:9" ht="12.75">
      <c r="A1729" s="319"/>
      <c r="B1729" s="1252"/>
      <c r="C1729" s="317"/>
      <c r="D1729" s="317"/>
      <c r="E1729" s="317"/>
      <c r="F1729" s="317"/>
      <c r="G1729" s="317"/>
      <c r="H1729" s="1318"/>
      <c r="I1729" s="318"/>
    </row>
    <row r="1730" spans="1:9" ht="12.75">
      <c r="A1730" s="319"/>
      <c r="B1730" s="1252"/>
      <c r="C1730" s="317"/>
      <c r="D1730" s="317"/>
      <c r="E1730" s="317"/>
      <c r="F1730" s="317"/>
      <c r="G1730" s="317"/>
      <c r="H1730" s="1318"/>
      <c r="I1730" s="318"/>
    </row>
    <row r="1731" spans="1:9" ht="12.75">
      <c r="A1731" s="319"/>
      <c r="B1731" s="1252"/>
      <c r="C1731" s="317"/>
      <c r="D1731" s="317"/>
      <c r="E1731" s="317"/>
      <c r="F1731" s="317"/>
      <c r="G1731" s="317"/>
      <c r="H1731" s="1318"/>
      <c r="I1731" s="318"/>
    </row>
    <row r="1732" spans="1:9" ht="12.75">
      <c r="A1732" s="319"/>
      <c r="B1732" s="1252"/>
      <c r="C1732" s="317"/>
      <c r="D1732" s="317"/>
      <c r="E1732" s="317"/>
      <c r="F1732" s="317"/>
      <c r="G1732" s="317"/>
      <c r="H1732" s="1318"/>
      <c r="I1732" s="318"/>
    </row>
    <row r="1733" spans="1:9" ht="12.75">
      <c r="A1733" s="319"/>
      <c r="B1733" s="1252"/>
      <c r="C1733" s="317"/>
      <c r="D1733" s="317"/>
      <c r="E1733" s="317"/>
      <c r="F1733" s="317"/>
      <c r="G1733" s="317"/>
      <c r="H1733" s="1318"/>
      <c r="I1733" s="318"/>
    </row>
    <row r="1734" spans="1:9" ht="12.75">
      <c r="A1734" s="319"/>
      <c r="B1734" s="1252"/>
      <c r="C1734" s="317"/>
      <c r="D1734" s="317"/>
      <c r="E1734" s="317"/>
      <c r="F1734" s="317"/>
      <c r="G1734" s="317"/>
      <c r="H1734" s="1318"/>
      <c r="I1734" s="318"/>
    </row>
    <row r="1735" spans="1:9" ht="12.75">
      <c r="A1735" s="319"/>
      <c r="B1735" s="1252"/>
      <c r="C1735" s="317"/>
      <c r="D1735" s="317"/>
      <c r="E1735" s="317"/>
      <c r="F1735" s="317"/>
      <c r="G1735" s="317"/>
      <c r="H1735" s="1318"/>
      <c r="I1735" s="318"/>
    </row>
    <row r="1736" spans="1:9" ht="12.75">
      <c r="A1736" s="319"/>
      <c r="B1736" s="1252"/>
      <c r="C1736" s="317"/>
      <c r="D1736" s="317"/>
      <c r="E1736" s="317"/>
      <c r="F1736" s="317"/>
      <c r="G1736" s="317"/>
      <c r="H1736" s="1318"/>
      <c r="I1736" s="318"/>
    </row>
    <row r="1737" spans="1:9" ht="12.75">
      <c r="A1737" s="319"/>
      <c r="B1737" s="1252"/>
      <c r="C1737" s="317"/>
      <c r="D1737" s="317"/>
      <c r="E1737" s="317"/>
      <c r="F1737" s="317"/>
      <c r="G1737" s="317"/>
      <c r="H1737" s="1318"/>
      <c r="I1737" s="318"/>
    </row>
    <row r="1738" spans="1:9" ht="12.75">
      <c r="A1738" s="319"/>
      <c r="B1738" s="1252"/>
      <c r="C1738" s="317"/>
      <c r="D1738" s="317"/>
      <c r="E1738" s="317"/>
      <c r="F1738" s="317"/>
      <c r="G1738" s="317"/>
      <c r="H1738" s="1318"/>
      <c r="I1738" s="318"/>
    </row>
    <row r="1739" spans="1:9" ht="12.75">
      <c r="A1739" s="319"/>
      <c r="B1739" s="1252"/>
      <c r="C1739" s="317"/>
      <c r="D1739" s="317"/>
      <c r="E1739" s="317"/>
      <c r="F1739" s="317"/>
      <c r="G1739" s="317"/>
      <c r="H1739" s="1318"/>
      <c r="I1739" s="318"/>
    </row>
    <row r="1740" spans="1:9" ht="12.75">
      <c r="A1740" s="319"/>
      <c r="B1740" s="1252"/>
      <c r="C1740" s="317"/>
      <c r="D1740" s="317"/>
      <c r="E1740" s="317"/>
      <c r="F1740" s="317"/>
      <c r="G1740" s="317"/>
      <c r="H1740" s="1318"/>
      <c r="I1740" s="318"/>
    </row>
    <row r="1741" spans="1:9" ht="12.75">
      <c r="A1741" s="319"/>
      <c r="B1741" s="1252"/>
      <c r="C1741" s="317"/>
      <c r="D1741" s="317"/>
      <c r="E1741" s="317"/>
      <c r="F1741" s="317"/>
      <c r="G1741" s="317"/>
      <c r="H1741" s="1318"/>
      <c r="I1741" s="318"/>
    </row>
    <row r="1742" spans="1:9" ht="12.75">
      <c r="A1742" s="319"/>
      <c r="B1742" s="1252"/>
      <c r="C1742" s="317"/>
      <c r="D1742" s="317"/>
      <c r="E1742" s="317"/>
      <c r="F1742" s="317"/>
      <c r="G1742" s="317"/>
      <c r="H1742" s="1318"/>
      <c r="I1742" s="318"/>
    </row>
  </sheetData>
  <mergeCells count="41">
    <mergeCell ref="A496:H496"/>
    <mergeCell ref="A3:L3"/>
    <mergeCell ref="A304:H304"/>
    <mergeCell ref="A410:H410"/>
    <mergeCell ref="A434:H434"/>
    <mergeCell ref="A465:H465"/>
    <mergeCell ref="G6:G8"/>
    <mergeCell ref="H6:H8"/>
    <mergeCell ref="A234:H234"/>
    <mergeCell ref="A269:H269"/>
    <mergeCell ref="A2:L2"/>
    <mergeCell ref="A5:A8"/>
    <mergeCell ref="B5:B8"/>
    <mergeCell ref="C5:C8"/>
    <mergeCell ref="D5:E5"/>
    <mergeCell ref="F5:G5"/>
    <mergeCell ref="H5:L5"/>
    <mergeCell ref="D6:D8"/>
    <mergeCell ref="E6:E8"/>
    <mergeCell ref="F6:F8"/>
    <mergeCell ref="I6:I8"/>
    <mergeCell ref="J6:J8"/>
    <mergeCell ref="K6:K8"/>
    <mergeCell ref="L6:L8"/>
    <mergeCell ref="A21:H21"/>
    <mergeCell ref="A55:H55"/>
    <mergeCell ref="A64:H64"/>
    <mergeCell ref="A94:H94"/>
    <mergeCell ref="A118:H118"/>
    <mergeCell ref="A146:H146"/>
    <mergeCell ref="A178:H178"/>
    <mergeCell ref="A204:H204"/>
    <mergeCell ref="A339:H339"/>
    <mergeCell ref="A368:H368"/>
    <mergeCell ref="A380:H380"/>
    <mergeCell ref="A396:H396"/>
    <mergeCell ref="A518:I518"/>
    <mergeCell ref="A504:H504"/>
    <mergeCell ref="A509:H509"/>
    <mergeCell ref="A512:H512"/>
    <mergeCell ref="A517:H517"/>
  </mergeCells>
  <printOptions horizontalCentered="1"/>
  <pageMargins left="0.1968503937007874" right="0.26" top="0.52" bottom="0.2362204724409449" header="0.1968503937007874" footer="0.1968503937007874"/>
  <pageSetup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sheetPr>
    <tabColor indexed="43"/>
  </sheetPr>
  <dimension ref="A1:I1423"/>
  <sheetViews>
    <sheetView tabSelected="1" view="pageBreakPreview" zoomScale="60" workbookViewId="0" topLeftCell="A1">
      <selection activeCell="G5" sqref="G5:G8"/>
    </sheetView>
  </sheetViews>
  <sheetFormatPr defaultColWidth="9.140625" defaultRowHeight="12.75"/>
  <cols>
    <col min="1" max="1" width="43.7109375" style="42" customWidth="1"/>
    <col min="2" max="2" width="41.8515625" style="42" customWidth="1"/>
    <col min="3" max="6" width="10.421875" style="43" customWidth="1"/>
    <col min="7" max="7" width="12.7109375" style="43" customWidth="1"/>
    <col min="8" max="8" width="11.28125" style="42" customWidth="1"/>
    <col min="9" max="9" width="16.140625" style="42" customWidth="1"/>
    <col min="10" max="16384" width="9.140625" style="42" customWidth="1"/>
  </cols>
  <sheetData>
    <row r="1" ht="15">
      <c r="I1" s="185" t="s">
        <v>1616</v>
      </c>
    </row>
    <row r="2" spans="1:9" s="41" customFormat="1" ht="19.5" customHeight="1">
      <c r="A2" s="1428" t="s">
        <v>4</v>
      </c>
      <c r="B2" s="1428"/>
      <c r="C2" s="1428"/>
      <c r="D2" s="1428"/>
      <c r="E2" s="1428"/>
      <c r="F2" s="1428"/>
      <c r="G2" s="1428"/>
      <c r="H2" s="1428"/>
      <c r="I2" s="1428"/>
    </row>
    <row r="3" spans="1:9" s="41" customFormat="1" ht="19.5" customHeight="1">
      <c r="A3" s="1428" t="s">
        <v>1617</v>
      </c>
      <c r="B3" s="1428"/>
      <c r="C3" s="1428"/>
      <c r="D3" s="1428"/>
      <c r="E3" s="1428"/>
      <c r="F3" s="1428"/>
      <c r="G3" s="1428"/>
      <c r="H3" s="1428"/>
      <c r="I3" s="1428"/>
    </row>
    <row r="4" ht="15">
      <c r="I4" s="155" t="s">
        <v>5</v>
      </c>
    </row>
    <row r="5" spans="1:9" ht="20.25" customHeight="1">
      <c r="A5" s="1445" t="s">
        <v>1259</v>
      </c>
      <c r="B5" s="1451" t="s">
        <v>6</v>
      </c>
      <c r="C5" s="1429" t="s">
        <v>1361</v>
      </c>
      <c r="D5" s="1429"/>
      <c r="E5" s="1429" t="s">
        <v>252</v>
      </c>
      <c r="F5" s="1429"/>
      <c r="G5" s="1430" t="s">
        <v>548</v>
      </c>
      <c r="H5" s="1429" t="s">
        <v>253</v>
      </c>
      <c r="I5" s="1433"/>
    </row>
    <row r="6" spans="1:9" ht="12.75" customHeight="1">
      <c r="A6" s="1446"/>
      <c r="B6" s="1452"/>
      <c r="C6" s="1434" t="s">
        <v>1656</v>
      </c>
      <c r="D6" s="1434" t="s">
        <v>1657</v>
      </c>
      <c r="E6" s="1434" t="s">
        <v>1658</v>
      </c>
      <c r="F6" s="1434" t="s">
        <v>1659</v>
      </c>
      <c r="G6" s="1431"/>
      <c r="H6" s="1437" t="s">
        <v>8</v>
      </c>
      <c r="I6" s="1440" t="s">
        <v>1591</v>
      </c>
    </row>
    <row r="7" spans="1:9" ht="15">
      <c r="A7" s="1446"/>
      <c r="B7" s="1452"/>
      <c r="C7" s="1435"/>
      <c r="D7" s="1435"/>
      <c r="E7" s="1443"/>
      <c r="F7" s="1435"/>
      <c r="G7" s="1431"/>
      <c r="H7" s="1438"/>
      <c r="I7" s="1441"/>
    </row>
    <row r="8" spans="1:9" ht="21.75" customHeight="1">
      <c r="A8" s="1447"/>
      <c r="B8" s="1453"/>
      <c r="C8" s="1436"/>
      <c r="D8" s="1436"/>
      <c r="E8" s="1444"/>
      <c r="F8" s="1436"/>
      <c r="G8" s="1432"/>
      <c r="H8" s="1439"/>
      <c r="I8" s="1442"/>
    </row>
    <row r="9" spans="1:9" ht="45.75" customHeight="1">
      <c r="A9" s="51" t="s">
        <v>1608</v>
      </c>
      <c r="B9" s="625" t="s">
        <v>64</v>
      </c>
      <c r="C9" s="45">
        <f>'[4]jogcím szerint'!C660</f>
        <v>216.5</v>
      </c>
      <c r="D9" s="45">
        <f>'[4]jogcím szerint'!D660</f>
        <v>216.5</v>
      </c>
      <c r="E9" s="46">
        <f>C9*8/12</f>
        <v>144.33333333333334</v>
      </c>
      <c r="F9" s="46">
        <f>D9/12*4</f>
        <v>72.16666666666667</v>
      </c>
      <c r="G9" s="47">
        <f aca="true" t="shared" si="0" ref="G9:G51">SUM(E9:F9)</f>
        <v>216.5</v>
      </c>
      <c r="H9" s="44">
        <v>11700</v>
      </c>
      <c r="I9" s="48">
        <f aca="true" t="shared" si="1" ref="I9:I27">H9*G9</f>
        <v>2533050</v>
      </c>
    </row>
    <row r="10" spans="1:9" ht="31.5" customHeight="1">
      <c r="A10" s="178" t="s">
        <v>1590</v>
      </c>
      <c r="B10" s="625" t="s">
        <v>64</v>
      </c>
      <c r="C10" s="45">
        <f>'[4]jogcím szerint'!C661</f>
        <v>58.3</v>
      </c>
      <c r="D10" s="45">
        <f>'[4]jogcím szerint'!D661</f>
        <v>56.3</v>
      </c>
      <c r="E10" s="46">
        <f aca="true" t="shared" si="2" ref="E10:E29">C10*8/12</f>
        <v>38.86666666666667</v>
      </c>
      <c r="F10" s="46">
        <f aca="true" t="shared" si="3" ref="F10:F29">D10/12*4</f>
        <v>18.766666666666666</v>
      </c>
      <c r="G10" s="47">
        <f t="shared" si="0"/>
        <v>57.63333333333333</v>
      </c>
      <c r="H10" s="44">
        <v>11700</v>
      </c>
      <c r="I10" s="48">
        <f t="shared" si="1"/>
        <v>674310</v>
      </c>
    </row>
    <row r="11" spans="1:9" ht="27" customHeight="1">
      <c r="A11" s="49" t="s">
        <v>928</v>
      </c>
      <c r="B11" s="625" t="s">
        <v>64</v>
      </c>
      <c r="C11" s="45">
        <f>'[4]jogcím szerint'!C662</f>
        <v>30</v>
      </c>
      <c r="D11" s="45">
        <f>'[4]jogcím szerint'!D662</f>
        <v>30</v>
      </c>
      <c r="E11" s="46">
        <f t="shared" si="2"/>
        <v>20</v>
      </c>
      <c r="F11" s="46">
        <f t="shared" si="3"/>
        <v>10</v>
      </c>
      <c r="G11" s="47">
        <f t="shared" si="0"/>
        <v>30</v>
      </c>
      <c r="H11" s="44">
        <v>11700</v>
      </c>
      <c r="I11" s="48">
        <f t="shared" si="1"/>
        <v>351000</v>
      </c>
    </row>
    <row r="12" spans="1:9" ht="27" customHeight="1">
      <c r="A12" s="179" t="s">
        <v>357</v>
      </c>
      <c r="B12" s="625" t="s">
        <v>64</v>
      </c>
      <c r="C12" s="45">
        <f>'[4]jogcím szerint'!C663</f>
        <v>47.6</v>
      </c>
      <c r="D12" s="45">
        <f>'[4]jogcím szerint'!D663</f>
        <v>47.6</v>
      </c>
      <c r="E12" s="46">
        <f t="shared" si="2"/>
        <v>31.733333333333334</v>
      </c>
      <c r="F12" s="46">
        <f t="shared" si="3"/>
        <v>15.866666666666667</v>
      </c>
      <c r="G12" s="47">
        <f t="shared" si="0"/>
        <v>47.6</v>
      </c>
      <c r="H12" s="44">
        <v>11700</v>
      </c>
      <c r="I12" s="48">
        <f t="shared" si="1"/>
        <v>556920</v>
      </c>
    </row>
    <row r="13" spans="1:9" ht="27" customHeight="1">
      <c r="A13" s="49" t="s">
        <v>1668</v>
      </c>
      <c r="B13" s="625" t="s">
        <v>64</v>
      </c>
      <c r="C13" s="45">
        <f>'[4]jogcím szerint'!C664</f>
        <v>35.1</v>
      </c>
      <c r="D13" s="45">
        <f>'[4]jogcím szerint'!D664</f>
        <v>35.1</v>
      </c>
      <c r="E13" s="46">
        <f t="shared" si="2"/>
        <v>23.400000000000002</v>
      </c>
      <c r="F13" s="46">
        <f t="shared" si="3"/>
        <v>11.700000000000001</v>
      </c>
      <c r="G13" s="47">
        <f t="shared" si="0"/>
        <v>35.1</v>
      </c>
      <c r="H13" s="44">
        <v>11700</v>
      </c>
      <c r="I13" s="48">
        <f t="shared" si="1"/>
        <v>410670</v>
      </c>
    </row>
    <row r="14" spans="1:9" ht="27" customHeight="1">
      <c r="A14" s="49" t="s">
        <v>1669</v>
      </c>
      <c r="B14" s="625" t="s">
        <v>64</v>
      </c>
      <c r="C14" s="45">
        <f>'[4]jogcím szerint'!C665</f>
        <v>34</v>
      </c>
      <c r="D14" s="45">
        <f>'[4]jogcím szerint'!D665</f>
        <v>34</v>
      </c>
      <c r="E14" s="46">
        <f t="shared" si="2"/>
        <v>22.666666666666668</v>
      </c>
      <c r="F14" s="46">
        <f t="shared" si="3"/>
        <v>11.333333333333334</v>
      </c>
      <c r="G14" s="47">
        <f t="shared" si="0"/>
        <v>34</v>
      </c>
      <c r="H14" s="44">
        <v>11700</v>
      </c>
      <c r="I14" s="48">
        <f t="shared" si="1"/>
        <v>397800</v>
      </c>
    </row>
    <row r="15" spans="1:9" ht="30" customHeight="1">
      <c r="A15" s="330" t="s">
        <v>1818</v>
      </c>
      <c r="B15" s="625" t="s">
        <v>64</v>
      </c>
      <c r="C15" s="45">
        <f>'[4]jogcím szerint'!C666</f>
        <v>43</v>
      </c>
      <c r="D15" s="45">
        <f>'[4]jogcím szerint'!D666</f>
        <v>42</v>
      </c>
      <c r="E15" s="46">
        <f t="shared" si="2"/>
        <v>28.666666666666668</v>
      </c>
      <c r="F15" s="46">
        <f t="shared" si="3"/>
        <v>14</v>
      </c>
      <c r="G15" s="47">
        <f t="shared" si="0"/>
        <v>42.66666666666667</v>
      </c>
      <c r="H15" s="44">
        <v>11700</v>
      </c>
      <c r="I15" s="48">
        <f t="shared" si="1"/>
        <v>499200.00000000006</v>
      </c>
    </row>
    <row r="16" spans="1:9" ht="27" customHeight="1">
      <c r="A16" s="49" t="s">
        <v>1670</v>
      </c>
      <c r="B16" s="625" t="s">
        <v>64</v>
      </c>
      <c r="C16" s="45">
        <f>'[4]jogcím szerint'!C667</f>
        <v>34</v>
      </c>
      <c r="D16" s="45">
        <f>'[4]jogcím szerint'!D667</f>
        <v>34</v>
      </c>
      <c r="E16" s="46">
        <f t="shared" si="2"/>
        <v>22.666666666666668</v>
      </c>
      <c r="F16" s="46">
        <f t="shared" si="3"/>
        <v>11.333333333333334</v>
      </c>
      <c r="G16" s="47">
        <f t="shared" si="0"/>
        <v>34</v>
      </c>
      <c r="H16" s="44">
        <v>11700</v>
      </c>
      <c r="I16" s="48">
        <f t="shared" si="1"/>
        <v>397800</v>
      </c>
    </row>
    <row r="17" spans="1:9" ht="27" customHeight="1">
      <c r="A17" s="49" t="s">
        <v>213</v>
      </c>
      <c r="B17" s="625" t="s">
        <v>64</v>
      </c>
      <c r="C17" s="45">
        <f>'[4]jogcím szerint'!C668</f>
        <v>35</v>
      </c>
      <c r="D17" s="45">
        <f>'[4]jogcím szerint'!D668</f>
        <v>35</v>
      </c>
      <c r="E17" s="46">
        <f t="shared" si="2"/>
        <v>23.333333333333332</v>
      </c>
      <c r="F17" s="46">
        <f t="shared" si="3"/>
        <v>11.666666666666666</v>
      </c>
      <c r="G17" s="47">
        <f t="shared" si="0"/>
        <v>35</v>
      </c>
      <c r="H17" s="44">
        <v>11700</v>
      </c>
      <c r="I17" s="48">
        <f t="shared" si="1"/>
        <v>409500</v>
      </c>
    </row>
    <row r="18" spans="1:9" ht="28.5" customHeight="1">
      <c r="A18" s="178" t="s">
        <v>87</v>
      </c>
      <c r="B18" s="625" t="s">
        <v>64</v>
      </c>
      <c r="C18" s="45">
        <f>'[4]jogcím szerint'!C669</f>
        <v>66.5</v>
      </c>
      <c r="D18" s="45">
        <f>'[4]jogcím szerint'!D669</f>
        <v>66.5</v>
      </c>
      <c r="E18" s="46">
        <f t="shared" si="2"/>
        <v>44.333333333333336</v>
      </c>
      <c r="F18" s="46">
        <f t="shared" si="3"/>
        <v>22.166666666666668</v>
      </c>
      <c r="G18" s="47">
        <f t="shared" si="0"/>
        <v>66.5</v>
      </c>
      <c r="H18" s="44">
        <v>11700</v>
      </c>
      <c r="I18" s="48">
        <f t="shared" si="1"/>
        <v>778050</v>
      </c>
    </row>
    <row r="19" spans="1:9" ht="46.5" customHeight="1">
      <c r="A19" s="626" t="s">
        <v>359</v>
      </c>
      <c r="B19" s="625" t="s">
        <v>64</v>
      </c>
      <c r="C19" s="45">
        <f>'[4]jogcím szerint'!C670</f>
        <v>56.8</v>
      </c>
      <c r="D19" s="45">
        <f>'[4]jogcím szerint'!D670</f>
        <v>56.8</v>
      </c>
      <c r="E19" s="46">
        <f t="shared" si="2"/>
        <v>37.86666666666667</v>
      </c>
      <c r="F19" s="46">
        <f t="shared" si="3"/>
        <v>18.933333333333334</v>
      </c>
      <c r="G19" s="47">
        <f t="shared" si="0"/>
        <v>56.8</v>
      </c>
      <c r="H19" s="44">
        <v>11700</v>
      </c>
      <c r="I19" s="48">
        <f t="shared" si="1"/>
        <v>664560</v>
      </c>
    </row>
    <row r="20" spans="1:9" ht="31.5" customHeight="1">
      <c r="A20" s="178" t="s">
        <v>88</v>
      </c>
      <c r="B20" s="625" t="s">
        <v>64</v>
      </c>
      <c r="C20" s="45">
        <f>'[4]jogcím szerint'!C671</f>
        <v>88</v>
      </c>
      <c r="D20" s="45">
        <f>'[4]jogcím szerint'!D671</f>
        <v>88</v>
      </c>
      <c r="E20" s="46">
        <f t="shared" si="2"/>
        <v>58.666666666666664</v>
      </c>
      <c r="F20" s="46">
        <f t="shared" si="3"/>
        <v>29.333333333333332</v>
      </c>
      <c r="G20" s="47">
        <f t="shared" si="0"/>
        <v>88</v>
      </c>
      <c r="H20" s="44">
        <v>11700</v>
      </c>
      <c r="I20" s="48">
        <f t="shared" si="1"/>
        <v>1029600</v>
      </c>
    </row>
    <row r="21" spans="1:9" ht="27" customHeight="1">
      <c r="A21" s="179" t="s">
        <v>986</v>
      </c>
      <c r="B21" s="625" t="s">
        <v>64</v>
      </c>
      <c r="C21" s="45">
        <f>'[4]jogcím szerint'!C672</f>
        <v>73</v>
      </c>
      <c r="D21" s="45">
        <f>'[4]jogcím szerint'!D672</f>
        <v>73</v>
      </c>
      <c r="E21" s="46">
        <f t="shared" si="2"/>
        <v>48.666666666666664</v>
      </c>
      <c r="F21" s="46">
        <f t="shared" si="3"/>
        <v>24.333333333333332</v>
      </c>
      <c r="G21" s="47">
        <f t="shared" si="0"/>
        <v>73</v>
      </c>
      <c r="H21" s="44">
        <v>11700</v>
      </c>
      <c r="I21" s="48">
        <f t="shared" si="1"/>
        <v>854100</v>
      </c>
    </row>
    <row r="22" spans="1:9" ht="27" customHeight="1">
      <c r="A22" s="50" t="s">
        <v>384</v>
      </c>
      <c r="B22" s="625" t="s">
        <v>64</v>
      </c>
      <c r="C22" s="45">
        <f>'[4]jogcím szerint'!C673</f>
        <v>41.8</v>
      </c>
      <c r="D22" s="45">
        <f>'[4]jogcím szerint'!D673</f>
        <v>41.8</v>
      </c>
      <c r="E22" s="46">
        <f t="shared" si="2"/>
        <v>27.866666666666664</v>
      </c>
      <c r="F22" s="46">
        <f t="shared" si="3"/>
        <v>13.933333333333332</v>
      </c>
      <c r="G22" s="47">
        <f t="shared" si="0"/>
        <v>41.8</v>
      </c>
      <c r="H22" s="44">
        <v>11700</v>
      </c>
      <c r="I22" s="48">
        <f t="shared" si="1"/>
        <v>489059.99999999994</v>
      </c>
    </row>
    <row r="23" spans="1:9" ht="27" customHeight="1">
      <c r="A23" s="50" t="s">
        <v>385</v>
      </c>
      <c r="B23" s="625" t="s">
        <v>64</v>
      </c>
      <c r="C23" s="45">
        <f>'[4]jogcím szerint'!C674</f>
        <v>44.8</v>
      </c>
      <c r="D23" s="45">
        <f>'[4]jogcím szerint'!D674</f>
        <v>44.8</v>
      </c>
      <c r="E23" s="46">
        <f t="shared" si="2"/>
        <v>29.866666666666664</v>
      </c>
      <c r="F23" s="46">
        <f t="shared" si="3"/>
        <v>14.933333333333332</v>
      </c>
      <c r="G23" s="47">
        <f t="shared" si="0"/>
        <v>44.8</v>
      </c>
      <c r="H23" s="44">
        <v>11700</v>
      </c>
      <c r="I23" s="48">
        <f t="shared" si="1"/>
        <v>524159.99999999994</v>
      </c>
    </row>
    <row r="24" spans="1:9" ht="27" customHeight="1">
      <c r="A24" s="178" t="s">
        <v>55</v>
      </c>
      <c r="B24" s="625" t="s">
        <v>64</v>
      </c>
      <c r="C24" s="45">
        <f>'[4]jogcím szerint'!C675</f>
        <v>43.1</v>
      </c>
      <c r="D24" s="45">
        <f>'[4]jogcím szerint'!D675</f>
        <v>42</v>
      </c>
      <c r="E24" s="46">
        <f t="shared" si="2"/>
        <v>28.733333333333334</v>
      </c>
      <c r="F24" s="46">
        <f t="shared" si="3"/>
        <v>14</v>
      </c>
      <c r="G24" s="47">
        <f t="shared" si="0"/>
        <v>42.733333333333334</v>
      </c>
      <c r="H24" s="44">
        <v>11700</v>
      </c>
      <c r="I24" s="48">
        <f t="shared" si="1"/>
        <v>499980</v>
      </c>
    </row>
    <row r="25" spans="1:9" ht="27" customHeight="1">
      <c r="A25" s="213" t="s">
        <v>987</v>
      </c>
      <c r="B25" s="625" t="s">
        <v>64</v>
      </c>
      <c r="C25" s="45">
        <f>'[4]jogcím szerint'!C676</f>
        <v>66</v>
      </c>
      <c r="D25" s="45">
        <f>'[4]jogcím szerint'!D676</f>
        <v>61.5</v>
      </c>
      <c r="E25" s="46">
        <f t="shared" si="2"/>
        <v>44</v>
      </c>
      <c r="F25" s="46">
        <f t="shared" si="3"/>
        <v>20.5</v>
      </c>
      <c r="G25" s="47">
        <f t="shared" si="0"/>
        <v>64.5</v>
      </c>
      <c r="H25" s="44">
        <v>11700</v>
      </c>
      <c r="I25" s="48">
        <f t="shared" si="1"/>
        <v>754650</v>
      </c>
    </row>
    <row r="26" spans="1:9" ht="27" customHeight="1">
      <c r="A26" s="214" t="s">
        <v>1610</v>
      </c>
      <c r="B26" s="625" t="s">
        <v>64</v>
      </c>
      <c r="C26" s="45">
        <f>'[4]jogcím szerint'!C677</f>
        <v>222.14</v>
      </c>
      <c r="D26" s="45">
        <f>'[4]jogcím szerint'!D677</f>
        <v>222.14</v>
      </c>
      <c r="E26" s="46">
        <f t="shared" si="2"/>
        <v>148.09333333333333</v>
      </c>
      <c r="F26" s="46">
        <f t="shared" si="3"/>
        <v>74.04666666666667</v>
      </c>
      <c r="G26" s="47">
        <f>SUM(E26:F26)+0.327</f>
        <v>222.46699999999998</v>
      </c>
      <c r="H26" s="44">
        <v>11700</v>
      </c>
      <c r="I26" s="48">
        <v>2602860</v>
      </c>
    </row>
    <row r="27" spans="1:9" ht="27" customHeight="1">
      <c r="A27" s="214" t="s">
        <v>1611</v>
      </c>
      <c r="B27" s="625" t="s">
        <v>64</v>
      </c>
      <c r="C27" s="45">
        <f>'[4]jogcím szerint'!C678</f>
        <v>168.9</v>
      </c>
      <c r="D27" s="45">
        <f>'[4]jogcím szerint'!D678</f>
        <v>168.9</v>
      </c>
      <c r="E27" s="46">
        <f t="shared" si="2"/>
        <v>112.60000000000001</v>
      </c>
      <c r="F27" s="46">
        <f t="shared" si="3"/>
        <v>56.300000000000004</v>
      </c>
      <c r="G27" s="47">
        <f t="shared" si="0"/>
        <v>168.9</v>
      </c>
      <c r="H27" s="44">
        <v>11700</v>
      </c>
      <c r="I27" s="48">
        <f t="shared" si="1"/>
        <v>1976130</v>
      </c>
    </row>
    <row r="28" spans="1:9" ht="27" customHeight="1">
      <c r="A28" s="51" t="s">
        <v>386</v>
      </c>
      <c r="B28" s="625" t="s">
        <v>64</v>
      </c>
      <c r="C28" s="45">
        <f>'[4]jogcím szerint'!C679</f>
        <v>51</v>
      </c>
      <c r="D28" s="45">
        <f>'[4]jogcím szerint'!D679</f>
        <v>49</v>
      </c>
      <c r="E28" s="46">
        <f t="shared" si="2"/>
        <v>34</v>
      </c>
      <c r="F28" s="46">
        <f t="shared" si="3"/>
        <v>16.333333333333332</v>
      </c>
      <c r="G28" s="47">
        <f t="shared" si="0"/>
        <v>50.33333333333333</v>
      </c>
      <c r="H28" s="44">
        <v>11700</v>
      </c>
      <c r="I28" s="48">
        <f>H28*G28</f>
        <v>588900</v>
      </c>
    </row>
    <row r="29" spans="1:9" ht="27" customHeight="1">
      <c r="A29" s="627" t="s">
        <v>340</v>
      </c>
      <c r="B29" s="628" t="s">
        <v>64</v>
      </c>
      <c r="C29" s="45">
        <f>'[4]jogcím szerint'!C680</f>
        <v>28</v>
      </c>
      <c r="D29" s="45">
        <f>'[4]jogcím szerint'!D680</f>
        <v>30</v>
      </c>
      <c r="E29" s="46">
        <f t="shared" si="2"/>
        <v>18.666666666666668</v>
      </c>
      <c r="F29" s="46">
        <f t="shared" si="3"/>
        <v>10</v>
      </c>
      <c r="G29" s="47">
        <f t="shared" si="0"/>
        <v>28.666666666666668</v>
      </c>
      <c r="H29" s="52">
        <v>11700</v>
      </c>
      <c r="I29" s="53">
        <f>H29*G29</f>
        <v>335400</v>
      </c>
    </row>
    <row r="30" spans="1:9" ht="32.25" customHeight="1">
      <c r="A30" s="1448" t="s">
        <v>254</v>
      </c>
      <c r="B30" s="1449"/>
      <c r="C30" s="1449"/>
      <c r="D30" s="1449"/>
      <c r="E30" s="1449"/>
      <c r="F30" s="1450"/>
      <c r="G30" s="520">
        <f>SUM(G9:G29)</f>
        <v>1481.0003333333334</v>
      </c>
      <c r="H30" s="1256" t="s">
        <v>1612</v>
      </c>
      <c r="I30" s="40">
        <f>SUM(I9:I29)</f>
        <v>17327700</v>
      </c>
    </row>
    <row r="31" spans="1:9" ht="29.25" customHeight="1">
      <c r="A31" s="178" t="s">
        <v>1590</v>
      </c>
      <c r="B31" s="629" t="s">
        <v>1613</v>
      </c>
      <c r="C31" s="630">
        <f>'[4]jogcím szerint'!C686</f>
        <v>620</v>
      </c>
      <c r="D31" s="630">
        <f>'[4]jogcím szerint'!D686</f>
        <v>609</v>
      </c>
      <c r="E31" s="631">
        <f aca="true" t="shared" si="4" ref="E31:E47">C31*8/12</f>
        <v>413.3333333333333</v>
      </c>
      <c r="F31" s="631">
        <f aca="true" t="shared" si="5" ref="F31:F47">D31/12*4</f>
        <v>203</v>
      </c>
      <c r="G31" s="632">
        <f aca="true" t="shared" si="6" ref="G31:G47">SUM(E31:F31)</f>
        <v>616.3333333333333</v>
      </c>
      <c r="H31" s="633">
        <v>430</v>
      </c>
      <c r="I31" s="634">
        <v>265023</v>
      </c>
    </row>
    <row r="32" spans="1:9" ht="18.75" customHeight="1">
      <c r="A32" s="179" t="s">
        <v>357</v>
      </c>
      <c r="B32" s="635" t="s">
        <v>1613</v>
      </c>
      <c r="C32" s="636">
        <f>'[4]jogcím szerint'!C687</f>
        <v>609</v>
      </c>
      <c r="D32" s="636">
        <f>'[4]jogcím szerint'!D687</f>
        <v>595</v>
      </c>
      <c r="E32" s="637">
        <f t="shared" si="4"/>
        <v>406</v>
      </c>
      <c r="F32" s="637">
        <f t="shared" si="5"/>
        <v>198.33333333333334</v>
      </c>
      <c r="G32" s="638">
        <f t="shared" si="6"/>
        <v>604.3333333333334</v>
      </c>
      <c r="H32" s="54">
        <v>430</v>
      </c>
      <c r="I32" s="639">
        <v>259863</v>
      </c>
    </row>
    <row r="33" spans="1:9" ht="18.75" customHeight="1">
      <c r="A33" s="49" t="s">
        <v>1668</v>
      </c>
      <c r="B33" s="635" t="s">
        <v>1613</v>
      </c>
      <c r="C33" s="636">
        <f>'[4]jogcím szerint'!C688</f>
        <v>435</v>
      </c>
      <c r="D33" s="636">
        <f>'[4]jogcím szerint'!D688</f>
        <v>430</v>
      </c>
      <c r="E33" s="637">
        <f t="shared" si="4"/>
        <v>290</v>
      </c>
      <c r="F33" s="637">
        <f t="shared" si="5"/>
        <v>143.33333333333334</v>
      </c>
      <c r="G33" s="638">
        <f t="shared" si="6"/>
        <v>433.33333333333337</v>
      </c>
      <c r="H33" s="54">
        <v>430</v>
      </c>
      <c r="I33" s="639">
        <v>186333</v>
      </c>
    </row>
    <row r="34" spans="1:9" ht="18.75" customHeight="1">
      <c r="A34" s="49" t="s">
        <v>1669</v>
      </c>
      <c r="B34" s="635" t="s">
        <v>1613</v>
      </c>
      <c r="C34" s="636">
        <f>'[4]jogcím szerint'!C689</f>
        <v>502</v>
      </c>
      <c r="D34" s="636">
        <f>'[4]jogcím szerint'!D689</f>
        <v>497</v>
      </c>
      <c r="E34" s="637">
        <f t="shared" si="4"/>
        <v>334.6666666666667</v>
      </c>
      <c r="F34" s="637">
        <f t="shared" si="5"/>
        <v>165.66666666666666</v>
      </c>
      <c r="G34" s="638">
        <f t="shared" si="6"/>
        <v>500.33333333333337</v>
      </c>
      <c r="H34" s="54">
        <v>430</v>
      </c>
      <c r="I34" s="639">
        <v>215143</v>
      </c>
    </row>
    <row r="35" spans="1:9" ht="28.5" customHeight="1">
      <c r="A35" s="330" t="s">
        <v>1818</v>
      </c>
      <c r="B35" s="635" t="s">
        <v>1613</v>
      </c>
      <c r="C35" s="636">
        <f>'[4]jogcím szerint'!C690</f>
        <v>445</v>
      </c>
      <c r="D35" s="636">
        <f>'[4]jogcím szerint'!D690</f>
        <v>427</v>
      </c>
      <c r="E35" s="637">
        <f t="shared" si="4"/>
        <v>296.6666666666667</v>
      </c>
      <c r="F35" s="637">
        <f t="shared" si="5"/>
        <v>142.33333333333334</v>
      </c>
      <c r="G35" s="638">
        <f t="shared" si="6"/>
        <v>439</v>
      </c>
      <c r="H35" s="54">
        <v>430</v>
      </c>
      <c r="I35" s="639">
        <v>188770</v>
      </c>
    </row>
    <row r="36" spans="1:9" ht="18.75" customHeight="1">
      <c r="A36" s="49" t="s">
        <v>1670</v>
      </c>
      <c r="B36" s="635" t="s">
        <v>1613</v>
      </c>
      <c r="C36" s="636">
        <f>'[4]jogcím szerint'!C691</f>
        <v>206</v>
      </c>
      <c r="D36" s="636">
        <f>'[4]jogcím szerint'!D691</f>
        <v>214</v>
      </c>
      <c r="E36" s="637">
        <f t="shared" si="4"/>
        <v>137.33333333333334</v>
      </c>
      <c r="F36" s="637">
        <f t="shared" si="5"/>
        <v>71.33333333333333</v>
      </c>
      <c r="G36" s="638">
        <f t="shared" si="6"/>
        <v>208.66666666666669</v>
      </c>
      <c r="H36" s="54">
        <v>430</v>
      </c>
      <c r="I36" s="639">
        <v>89727</v>
      </c>
    </row>
    <row r="37" spans="1:9" ht="18.75" customHeight="1">
      <c r="A37" s="49" t="s">
        <v>213</v>
      </c>
      <c r="B37" s="635" t="s">
        <v>1613</v>
      </c>
      <c r="C37" s="636">
        <f>'[4]jogcím szerint'!C692</f>
        <v>476</v>
      </c>
      <c r="D37" s="636">
        <f>'[4]jogcím szerint'!D692</f>
        <v>472</v>
      </c>
      <c r="E37" s="637">
        <f t="shared" si="4"/>
        <v>317.3333333333333</v>
      </c>
      <c r="F37" s="637">
        <f t="shared" si="5"/>
        <v>157.33333333333334</v>
      </c>
      <c r="G37" s="638">
        <f t="shared" si="6"/>
        <v>474.66666666666663</v>
      </c>
      <c r="H37" s="54">
        <v>430</v>
      </c>
      <c r="I37" s="639">
        <v>204107</v>
      </c>
    </row>
    <row r="38" spans="1:9" ht="29.25" customHeight="1">
      <c r="A38" s="178" t="s">
        <v>87</v>
      </c>
      <c r="B38" s="635" t="s">
        <v>1613</v>
      </c>
      <c r="C38" s="636">
        <f>'[4]jogcím szerint'!C693</f>
        <v>742</v>
      </c>
      <c r="D38" s="636">
        <f>'[4]jogcím szerint'!D693</f>
        <v>716</v>
      </c>
      <c r="E38" s="637">
        <f t="shared" si="4"/>
        <v>494.6666666666667</v>
      </c>
      <c r="F38" s="637">
        <f t="shared" si="5"/>
        <v>238.66666666666666</v>
      </c>
      <c r="G38" s="638">
        <f t="shared" si="6"/>
        <v>733.3333333333334</v>
      </c>
      <c r="H38" s="54">
        <v>430</v>
      </c>
      <c r="I38" s="639">
        <v>315333</v>
      </c>
    </row>
    <row r="39" spans="1:9" ht="48.75" customHeight="1">
      <c r="A39" s="626" t="s">
        <v>359</v>
      </c>
      <c r="B39" s="635" t="s">
        <v>1613</v>
      </c>
      <c r="C39" s="636">
        <f>'[4]jogcím szerint'!C694</f>
        <v>211</v>
      </c>
      <c r="D39" s="636">
        <f>'[4]jogcím szerint'!D694</f>
        <v>201</v>
      </c>
      <c r="E39" s="637">
        <f t="shared" si="4"/>
        <v>140.66666666666666</v>
      </c>
      <c r="F39" s="637">
        <f t="shared" si="5"/>
        <v>67</v>
      </c>
      <c r="G39" s="638">
        <f t="shared" si="6"/>
        <v>207.66666666666666</v>
      </c>
      <c r="H39" s="54">
        <v>430</v>
      </c>
      <c r="I39" s="639">
        <v>89297</v>
      </c>
    </row>
    <row r="40" spans="1:9" ht="30" customHeight="1">
      <c r="A40" s="178" t="s">
        <v>88</v>
      </c>
      <c r="B40" s="635" t="s">
        <v>1613</v>
      </c>
      <c r="C40" s="636">
        <f>'[4]jogcím szerint'!C695</f>
        <v>925</v>
      </c>
      <c r="D40" s="636">
        <f>'[4]jogcím szerint'!D695</f>
        <v>866</v>
      </c>
      <c r="E40" s="637">
        <f t="shared" si="4"/>
        <v>616.6666666666666</v>
      </c>
      <c r="F40" s="637">
        <f t="shared" si="5"/>
        <v>288.6666666666667</v>
      </c>
      <c r="G40" s="638">
        <f t="shared" si="6"/>
        <v>905.3333333333333</v>
      </c>
      <c r="H40" s="54">
        <v>430</v>
      </c>
      <c r="I40" s="639">
        <v>389293</v>
      </c>
    </row>
    <row r="41" spans="1:9" ht="18.75" customHeight="1">
      <c r="A41" s="179" t="s">
        <v>986</v>
      </c>
      <c r="B41" s="635" t="s">
        <v>1613</v>
      </c>
      <c r="C41" s="636">
        <f>'[4]jogcím szerint'!C696</f>
        <v>794</v>
      </c>
      <c r="D41" s="636">
        <f>'[4]jogcím szerint'!D696</f>
        <v>783</v>
      </c>
      <c r="E41" s="637">
        <f t="shared" si="4"/>
        <v>529.3333333333334</v>
      </c>
      <c r="F41" s="637">
        <f t="shared" si="5"/>
        <v>261</v>
      </c>
      <c r="G41" s="638">
        <f t="shared" si="6"/>
        <v>790.3333333333334</v>
      </c>
      <c r="H41" s="54">
        <v>430</v>
      </c>
      <c r="I41" s="639">
        <v>339843</v>
      </c>
    </row>
    <row r="42" spans="1:9" ht="18.75" customHeight="1">
      <c r="A42" s="50" t="s">
        <v>384</v>
      </c>
      <c r="B42" s="635" t="s">
        <v>1613</v>
      </c>
      <c r="C42" s="636">
        <f>'[4]jogcím szerint'!C697</f>
        <v>551</v>
      </c>
      <c r="D42" s="636">
        <f>'[4]jogcím szerint'!D697</f>
        <v>535</v>
      </c>
      <c r="E42" s="637">
        <f t="shared" si="4"/>
        <v>367.3333333333333</v>
      </c>
      <c r="F42" s="637">
        <f t="shared" si="5"/>
        <v>178.33333333333334</v>
      </c>
      <c r="G42" s="638">
        <f t="shared" si="6"/>
        <v>545.6666666666666</v>
      </c>
      <c r="H42" s="54">
        <v>430</v>
      </c>
      <c r="I42" s="639">
        <v>234637</v>
      </c>
    </row>
    <row r="43" spans="1:9" ht="18.75" customHeight="1">
      <c r="A43" s="50" t="s">
        <v>385</v>
      </c>
      <c r="B43" s="635" t="s">
        <v>1613</v>
      </c>
      <c r="C43" s="636">
        <f>'[4]jogcím szerint'!C698</f>
        <v>521</v>
      </c>
      <c r="D43" s="636">
        <f>'[4]jogcím szerint'!D698</f>
        <v>526</v>
      </c>
      <c r="E43" s="637">
        <f t="shared" si="4"/>
        <v>347.3333333333333</v>
      </c>
      <c r="F43" s="637">
        <f t="shared" si="5"/>
        <v>175.33333333333334</v>
      </c>
      <c r="G43" s="638">
        <f t="shared" si="6"/>
        <v>522.6666666666666</v>
      </c>
      <c r="H43" s="54">
        <v>430</v>
      </c>
      <c r="I43" s="639">
        <v>224747</v>
      </c>
    </row>
    <row r="44" spans="1:9" ht="18.75" customHeight="1">
      <c r="A44" s="178" t="s">
        <v>55</v>
      </c>
      <c r="B44" s="635" t="s">
        <v>1613</v>
      </c>
      <c r="C44" s="636">
        <f>'[4]jogcím szerint'!C699</f>
        <v>592</v>
      </c>
      <c r="D44" s="636">
        <f>'[4]jogcím szerint'!D699</f>
        <v>562</v>
      </c>
      <c r="E44" s="637">
        <f t="shared" si="4"/>
        <v>394.6666666666667</v>
      </c>
      <c r="F44" s="637">
        <f t="shared" si="5"/>
        <v>187.33333333333334</v>
      </c>
      <c r="G44" s="638">
        <f t="shared" si="6"/>
        <v>582</v>
      </c>
      <c r="H44" s="54">
        <v>430</v>
      </c>
      <c r="I44" s="639">
        <v>250260</v>
      </c>
    </row>
    <row r="45" spans="1:9" ht="18.75" customHeight="1">
      <c r="A45" s="213" t="s">
        <v>987</v>
      </c>
      <c r="B45" s="635" t="s">
        <v>1613</v>
      </c>
      <c r="C45" s="636">
        <f>'[4]jogcím szerint'!C700</f>
        <v>788</v>
      </c>
      <c r="D45" s="636">
        <f>'[4]jogcím szerint'!D700</f>
        <v>728</v>
      </c>
      <c r="E45" s="637">
        <f t="shared" si="4"/>
        <v>525.3333333333334</v>
      </c>
      <c r="F45" s="637">
        <f t="shared" si="5"/>
        <v>242.66666666666666</v>
      </c>
      <c r="G45" s="638">
        <f t="shared" si="6"/>
        <v>768</v>
      </c>
      <c r="H45" s="54">
        <v>430</v>
      </c>
      <c r="I45" s="639">
        <v>330240</v>
      </c>
    </row>
    <row r="46" spans="1:9" ht="18.75" customHeight="1">
      <c r="A46" s="214" t="s">
        <v>1610</v>
      </c>
      <c r="B46" s="635" t="s">
        <v>1613</v>
      </c>
      <c r="C46" s="636">
        <f>'[4]jogcím szerint'!C701</f>
        <v>2705</v>
      </c>
      <c r="D46" s="636">
        <f>'[4]jogcím szerint'!D701</f>
        <v>2705</v>
      </c>
      <c r="E46" s="637">
        <f t="shared" si="4"/>
        <v>1803.3333333333333</v>
      </c>
      <c r="F46" s="637">
        <f t="shared" si="5"/>
        <v>901.6666666666666</v>
      </c>
      <c r="G46" s="638">
        <f t="shared" si="6"/>
        <v>2705</v>
      </c>
      <c r="H46" s="54">
        <v>430</v>
      </c>
      <c r="I46" s="639">
        <v>1163150</v>
      </c>
    </row>
    <row r="47" spans="1:9" ht="18.75" customHeight="1">
      <c r="A47" s="214" t="s">
        <v>1611</v>
      </c>
      <c r="B47" s="640" t="s">
        <v>1613</v>
      </c>
      <c r="C47" s="641">
        <f>'[4]jogcím szerint'!C702</f>
        <v>2276</v>
      </c>
      <c r="D47" s="641">
        <f>'[4]jogcím szerint'!D702</f>
        <v>2190</v>
      </c>
      <c r="E47" s="642">
        <f t="shared" si="4"/>
        <v>1517.3333333333333</v>
      </c>
      <c r="F47" s="642">
        <f t="shared" si="5"/>
        <v>730</v>
      </c>
      <c r="G47" s="643">
        <f t="shared" si="6"/>
        <v>2247.333333333333</v>
      </c>
      <c r="H47" s="644">
        <v>430</v>
      </c>
      <c r="I47" s="645">
        <v>966354</v>
      </c>
    </row>
    <row r="48" spans="1:9" ht="24.75" customHeight="1">
      <c r="A48" s="1448" t="str">
        <f>'[4]jogcím szerint'!A703</f>
        <v>Diáksporttal kapcsolatos feladatok támogatása</v>
      </c>
      <c r="B48" s="1449"/>
      <c r="C48" s="646"/>
      <c r="D48" s="646"/>
      <c r="E48" s="646"/>
      <c r="F48" s="646"/>
      <c r="G48" s="647">
        <f>SUM(G31:G47)</f>
        <v>13284</v>
      </c>
      <c r="H48" s="1256" t="s">
        <v>1612</v>
      </c>
      <c r="I48" s="648">
        <f>SUM(I31:I47)</f>
        <v>5712120</v>
      </c>
    </row>
    <row r="49" spans="1:9" ht="27.75" customHeight="1">
      <c r="A49" s="649" t="s">
        <v>340</v>
      </c>
      <c r="B49" s="650" t="s">
        <v>1614</v>
      </c>
      <c r="C49" s="630">
        <f>'[4]jogcím szerint'!C682</f>
        <v>28</v>
      </c>
      <c r="D49" s="630">
        <f>'[4]jogcím szerint'!D682</f>
        <v>30</v>
      </c>
      <c r="E49" s="631">
        <f>C49*8/12</f>
        <v>18.666666666666668</v>
      </c>
      <c r="F49" s="631">
        <f>D49/12*4</f>
        <v>10</v>
      </c>
      <c r="G49" s="632">
        <f t="shared" si="0"/>
        <v>28.666666666666668</v>
      </c>
      <c r="H49" s="633">
        <v>970000</v>
      </c>
      <c r="I49" s="634">
        <v>27806666</v>
      </c>
    </row>
    <row r="50" spans="1:9" ht="49.5" customHeight="1">
      <c r="A50" s="626" t="s">
        <v>359</v>
      </c>
      <c r="B50" s="651" t="s">
        <v>1614</v>
      </c>
      <c r="C50" s="636">
        <f>'[4]jogcím szerint'!C683</f>
        <v>1</v>
      </c>
      <c r="D50" s="636">
        <f>'[4]jogcím szerint'!D683</f>
        <v>1</v>
      </c>
      <c r="E50" s="637">
        <f>C50*8/12</f>
        <v>0.6666666666666666</v>
      </c>
      <c r="F50" s="637">
        <f>D50/12*4</f>
        <v>0.3333333333333333</v>
      </c>
      <c r="G50" s="638">
        <f t="shared" si="0"/>
        <v>1</v>
      </c>
      <c r="H50" s="54">
        <v>970000</v>
      </c>
      <c r="I50" s="639">
        <f>H50*G50</f>
        <v>970000</v>
      </c>
    </row>
    <row r="51" spans="1:9" ht="52.5" customHeight="1">
      <c r="A51" s="51" t="s">
        <v>1615</v>
      </c>
      <c r="B51" s="652" t="s">
        <v>1614</v>
      </c>
      <c r="C51" s="641">
        <f>'[4]jogcím szerint'!C684</f>
        <v>12</v>
      </c>
      <c r="D51" s="641">
        <f>'[4]jogcím szerint'!D684</f>
        <v>12</v>
      </c>
      <c r="E51" s="642">
        <f>C51*8/12</f>
        <v>8</v>
      </c>
      <c r="F51" s="642">
        <f>D51/12*4</f>
        <v>4</v>
      </c>
      <c r="G51" s="643">
        <f t="shared" si="0"/>
        <v>12</v>
      </c>
      <c r="H51" s="644">
        <v>970000</v>
      </c>
      <c r="I51" s="645">
        <f>H51*G51</f>
        <v>11640000</v>
      </c>
    </row>
    <row r="52" spans="1:9" ht="34.5" customHeight="1">
      <c r="A52" s="1425" t="s">
        <v>1614</v>
      </c>
      <c r="B52" s="1426"/>
      <c r="C52" s="1426"/>
      <c r="D52" s="1426"/>
      <c r="E52" s="1426"/>
      <c r="F52" s="1427"/>
      <c r="G52" s="653">
        <f>SUM(G49:G51)</f>
        <v>41.66666666666667</v>
      </c>
      <c r="H52" s="1256" t="s">
        <v>1612</v>
      </c>
      <c r="I52" s="40">
        <f>SUM(I49:I51)</f>
        <v>40416666</v>
      </c>
    </row>
    <row r="53" spans="1:9" ht="34.5" customHeight="1">
      <c r="A53" s="51" t="s">
        <v>341</v>
      </c>
      <c r="B53" s="44" t="s">
        <v>68</v>
      </c>
      <c r="C53" s="39"/>
      <c r="D53" s="39"/>
      <c r="E53" s="39"/>
      <c r="F53" s="39"/>
      <c r="G53" s="54">
        <f>'[4]jogcím szerint'!G705</f>
        <v>115</v>
      </c>
      <c r="H53" s="44">
        <v>9400</v>
      </c>
      <c r="I53" s="48">
        <f>H53*G53</f>
        <v>1081000</v>
      </c>
    </row>
    <row r="54" spans="1:9" ht="34.5" customHeight="1">
      <c r="A54" s="178" t="s">
        <v>269</v>
      </c>
      <c r="B54" s="44" t="s">
        <v>68</v>
      </c>
      <c r="C54" s="39"/>
      <c r="D54" s="39"/>
      <c r="E54" s="39"/>
      <c r="F54" s="39"/>
      <c r="G54" s="54">
        <f>'[4]jogcím szerint'!G704</f>
        <v>31</v>
      </c>
      <c r="H54" s="44">
        <v>9400</v>
      </c>
      <c r="I54" s="48">
        <f>H54*G54</f>
        <v>291400</v>
      </c>
    </row>
    <row r="55" spans="1:9" ht="34.5" customHeight="1">
      <c r="A55" s="1425" t="s">
        <v>255</v>
      </c>
      <c r="B55" s="1426"/>
      <c r="C55" s="1426"/>
      <c r="D55" s="1426"/>
      <c r="E55" s="1426"/>
      <c r="F55" s="1427"/>
      <c r="G55" s="55">
        <f>SUM(G53:G54)</f>
        <v>146</v>
      </c>
      <c r="H55" s="1256" t="s">
        <v>1612</v>
      </c>
      <c r="I55" s="40">
        <f>SUM(I53:I54)</f>
        <v>1372400</v>
      </c>
    </row>
    <row r="56" spans="1:9" ht="34.5" customHeight="1">
      <c r="A56" s="1425" t="s">
        <v>256</v>
      </c>
      <c r="B56" s="1426"/>
      <c r="C56" s="1426"/>
      <c r="D56" s="1426"/>
      <c r="E56" s="1426"/>
      <c r="F56" s="1426"/>
      <c r="G56" s="1426"/>
      <c r="H56" s="1427"/>
      <c r="I56" s="40">
        <f>SUM(I55,I52,I48,I30)</f>
        <v>64828886</v>
      </c>
    </row>
    <row r="57" spans="1:8" ht="15">
      <c r="A57" s="56"/>
      <c r="B57" s="56"/>
      <c r="C57" s="57"/>
      <c r="D57" s="57"/>
      <c r="E57" s="57"/>
      <c r="F57" s="57"/>
      <c r="G57" s="57"/>
      <c r="H57" s="58"/>
    </row>
    <row r="58" spans="1:8" ht="15">
      <c r="A58" s="56"/>
      <c r="B58" s="56"/>
      <c r="C58" s="57"/>
      <c r="D58" s="57"/>
      <c r="E58" s="57"/>
      <c r="F58" s="57"/>
      <c r="G58" s="57"/>
      <c r="H58" s="58"/>
    </row>
    <row r="59" spans="1:8" ht="15">
      <c r="A59" s="56"/>
      <c r="B59" s="56"/>
      <c r="C59" s="57"/>
      <c r="D59" s="57"/>
      <c r="E59" s="57"/>
      <c r="F59" s="57"/>
      <c r="G59" s="57"/>
      <c r="H59" s="58"/>
    </row>
    <row r="60" spans="1:8" ht="15">
      <c r="A60" s="56"/>
      <c r="B60" s="56"/>
      <c r="C60" s="57"/>
      <c r="D60" s="57"/>
      <c r="E60" s="57"/>
      <c r="F60" s="57"/>
      <c r="G60" s="57"/>
      <c r="H60" s="58"/>
    </row>
    <row r="61" spans="1:8" ht="15">
      <c r="A61" s="56"/>
      <c r="B61" s="56"/>
      <c r="C61" s="57"/>
      <c r="D61" s="57"/>
      <c r="E61" s="57"/>
      <c r="F61" s="57"/>
      <c r="G61" s="57"/>
      <c r="H61" s="58"/>
    </row>
    <row r="62" spans="1:8" ht="15">
      <c r="A62" s="56"/>
      <c r="B62" s="56"/>
      <c r="C62" s="57"/>
      <c r="D62" s="57"/>
      <c r="E62" s="57"/>
      <c r="F62" s="57"/>
      <c r="G62" s="57"/>
      <c r="H62" s="58"/>
    </row>
    <row r="63" spans="1:8" ht="15">
      <c r="A63" s="56"/>
      <c r="B63" s="56"/>
      <c r="C63" s="57"/>
      <c r="D63" s="57"/>
      <c r="E63" s="57"/>
      <c r="F63" s="57"/>
      <c r="G63" s="57"/>
      <c r="H63" s="58"/>
    </row>
    <row r="64" spans="1:8" ht="15">
      <c r="A64" s="56"/>
      <c r="B64" s="56"/>
      <c r="C64" s="57"/>
      <c r="D64" s="57"/>
      <c r="E64" s="57"/>
      <c r="F64" s="57"/>
      <c r="G64" s="57"/>
      <c r="H64" s="58"/>
    </row>
    <row r="65" spans="1:8" ht="15">
      <c r="A65" s="56"/>
      <c r="B65" s="56"/>
      <c r="C65" s="57"/>
      <c r="D65" s="57"/>
      <c r="E65" s="57"/>
      <c r="F65" s="57"/>
      <c r="G65" s="57"/>
      <c r="H65" s="58"/>
    </row>
    <row r="66" spans="1:8" ht="15">
      <c r="A66" s="56"/>
      <c r="B66" s="56"/>
      <c r="C66" s="57"/>
      <c r="D66" s="57"/>
      <c r="E66" s="57"/>
      <c r="F66" s="57"/>
      <c r="G66" s="57"/>
      <c r="H66" s="58"/>
    </row>
    <row r="67" spans="1:8" ht="15">
      <c r="A67" s="56"/>
      <c r="B67" s="56"/>
      <c r="C67" s="57"/>
      <c r="D67" s="57"/>
      <c r="E67" s="57"/>
      <c r="F67" s="57"/>
      <c r="G67" s="57"/>
      <c r="H67" s="58"/>
    </row>
    <row r="68" spans="1:8" ht="15">
      <c r="A68" s="56"/>
      <c r="B68" s="56"/>
      <c r="C68" s="57"/>
      <c r="D68" s="57"/>
      <c r="E68" s="57"/>
      <c r="F68" s="57"/>
      <c r="G68" s="57"/>
      <c r="H68" s="58"/>
    </row>
    <row r="69" spans="1:8" ht="15">
      <c r="A69" s="56"/>
      <c r="B69" s="56"/>
      <c r="C69" s="57"/>
      <c r="D69" s="57"/>
      <c r="E69" s="57"/>
      <c r="F69" s="57"/>
      <c r="G69" s="57"/>
      <c r="H69" s="58"/>
    </row>
    <row r="70" spans="1:8" ht="15">
      <c r="A70" s="56"/>
      <c r="B70" s="56"/>
      <c r="C70" s="57"/>
      <c r="D70" s="57"/>
      <c r="E70" s="57"/>
      <c r="F70" s="57"/>
      <c r="G70" s="57"/>
      <c r="H70" s="58"/>
    </row>
    <row r="71" spans="1:8" ht="15">
      <c r="A71" s="56"/>
      <c r="B71" s="56"/>
      <c r="C71" s="57"/>
      <c r="D71" s="57"/>
      <c r="E71" s="57"/>
      <c r="F71" s="57"/>
      <c r="G71" s="57"/>
      <c r="H71" s="58"/>
    </row>
    <row r="72" spans="1:8" ht="15">
      <c r="A72" s="56"/>
      <c r="B72" s="56"/>
      <c r="C72" s="57"/>
      <c r="D72" s="57"/>
      <c r="E72" s="57"/>
      <c r="F72" s="57"/>
      <c r="G72" s="57"/>
      <c r="H72" s="58"/>
    </row>
    <row r="73" spans="1:8" ht="15">
      <c r="A73" s="56"/>
      <c r="B73" s="56"/>
      <c r="C73" s="57"/>
      <c r="D73" s="57"/>
      <c r="E73" s="57"/>
      <c r="F73" s="57"/>
      <c r="G73" s="57"/>
      <c r="H73" s="58"/>
    </row>
    <row r="74" spans="1:8" ht="15">
      <c r="A74" s="56"/>
      <c r="B74" s="56"/>
      <c r="C74" s="57"/>
      <c r="D74" s="57"/>
      <c r="E74" s="57"/>
      <c r="F74" s="57"/>
      <c r="G74" s="57"/>
      <c r="H74" s="58"/>
    </row>
    <row r="75" spans="1:8" ht="15">
      <c r="A75" s="56"/>
      <c r="B75" s="56"/>
      <c r="C75" s="57"/>
      <c r="D75" s="57"/>
      <c r="E75" s="57"/>
      <c r="F75" s="57"/>
      <c r="G75" s="57"/>
      <c r="H75" s="58"/>
    </row>
    <row r="76" spans="1:8" ht="15">
      <c r="A76" s="56"/>
      <c r="B76" s="56"/>
      <c r="C76" s="57"/>
      <c r="D76" s="57"/>
      <c r="E76" s="57"/>
      <c r="F76" s="57"/>
      <c r="G76" s="57"/>
      <c r="H76" s="58"/>
    </row>
    <row r="77" spans="1:8" ht="15">
      <c r="A77" s="56"/>
      <c r="B77" s="56"/>
      <c r="C77" s="57"/>
      <c r="D77" s="57"/>
      <c r="E77" s="57"/>
      <c r="F77" s="57"/>
      <c r="G77" s="57"/>
      <c r="H77" s="58"/>
    </row>
    <row r="78" spans="1:8" ht="15">
      <c r="A78" s="56"/>
      <c r="B78" s="56"/>
      <c r="C78" s="57"/>
      <c r="D78" s="57"/>
      <c r="E78" s="57"/>
      <c r="F78" s="57"/>
      <c r="G78" s="57"/>
      <c r="H78" s="58"/>
    </row>
    <row r="79" spans="1:8" ht="15">
      <c r="A79" s="56"/>
      <c r="B79" s="56"/>
      <c r="C79" s="57"/>
      <c r="D79" s="57"/>
      <c r="E79" s="57"/>
      <c r="F79" s="57"/>
      <c r="G79" s="57"/>
      <c r="H79" s="58"/>
    </row>
    <row r="80" spans="1:8" ht="15">
      <c r="A80" s="56"/>
      <c r="B80" s="56"/>
      <c r="C80" s="57"/>
      <c r="D80" s="57"/>
      <c r="E80" s="57"/>
      <c r="F80" s="57"/>
      <c r="G80" s="57"/>
      <c r="H80" s="58"/>
    </row>
    <row r="81" spans="1:8" ht="15">
      <c r="A81" s="56"/>
      <c r="B81" s="56"/>
      <c r="C81" s="57"/>
      <c r="D81" s="57"/>
      <c r="E81" s="57"/>
      <c r="F81" s="57"/>
      <c r="G81" s="57"/>
      <c r="H81" s="58"/>
    </row>
    <row r="82" spans="1:8" ht="21" customHeight="1">
      <c r="A82" s="56"/>
      <c r="B82" s="56"/>
      <c r="C82" s="57"/>
      <c r="D82" s="57"/>
      <c r="E82" s="57"/>
      <c r="F82" s="57"/>
      <c r="G82" s="57"/>
      <c r="H82" s="58"/>
    </row>
    <row r="83" spans="1:8" ht="15">
      <c r="A83" s="56"/>
      <c r="B83" s="56"/>
      <c r="C83" s="57"/>
      <c r="D83" s="57"/>
      <c r="E83" s="57"/>
      <c r="F83" s="57"/>
      <c r="G83" s="57"/>
      <c r="H83" s="58"/>
    </row>
    <row r="84" spans="1:8" ht="15">
      <c r="A84" s="56"/>
      <c r="B84" s="56"/>
      <c r="C84" s="57"/>
      <c r="D84" s="57"/>
      <c r="E84" s="57"/>
      <c r="F84" s="57"/>
      <c r="G84" s="57"/>
      <c r="H84" s="58"/>
    </row>
    <row r="85" spans="1:8" ht="15">
      <c r="A85" s="56"/>
      <c r="B85" s="56"/>
      <c r="C85" s="57"/>
      <c r="D85" s="57"/>
      <c r="E85" s="57"/>
      <c r="F85" s="57"/>
      <c r="G85" s="57"/>
      <c r="H85" s="58"/>
    </row>
    <row r="86" spans="1:8" ht="15">
      <c r="A86" s="58"/>
      <c r="B86" s="58"/>
      <c r="C86" s="35"/>
      <c r="D86" s="35"/>
      <c r="E86" s="35"/>
      <c r="F86" s="35"/>
      <c r="G86" s="35"/>
      <c r="H86" s="59"/>
    </row>
    <row r="87" spans="1:8" ht="15">
      <c r="A87" s="58"/>
      <c r="B87" s="58"/>
      <c r="C87" s="35"/>
      <c r="D87" s="35"/>
      <c r="E87" s="35"/>
      <c r="F87" s="35"/>
      <c r="G87" s="35"/>
      <c r="H87" s="59"/>
    </row>
    <row r="88" spans="1:8" ht="15">
      <c r="A88" s="58"/>
      <c r="B88" s="58"/>
      <c r="C88" s="35"/>
      <c r="D88" s="35"/>
      <c r="E88" s="35"/>
      <c r="F88" s="35"/>
      <c r="G88" s="35"/>
      <c r="H88" s="59"/>
    </row>
    <row r="89" spans="1:8" ht="15">
      <c r="A89" s="58"/>
      <c r="B89" s="58"/>
      <c r="C89" s="35"/>
      <c r="D89" s="35"/>
      <c r="E89" s="35"/>
      <c r="F89" s="35"/>
      <c r="G89" s="35"/>
      <c r="H89" s="59"/>
    </row>
    <row r="90" spans="1:8" ht="15">
      <c r="A90" s="58"/>
      <c r="B90" s="58"/>
      <c r="C90" s="35"/>
      <c r="D90" s="35"/>
      <c r="E90" s="35"/>
      <c r="F90" s="35"/>
      <c r="G90" s="35"/>
      <c r="H90" s="59"/>
    </row>
    <row r="91" spans="1:8" ht="15">
      <c r="A91" s="58"/>
      <c r="B91" s="58"/>
      <c r="C91" s="35"/>
      <c r="D91" s="35"/>
      <c r="E91" s="35"/>
      <c r="F91" s="35"/>
      <c r="G91" s="35"/>
      <c r="H91" s="59"/>
    </row>
    <row r="92" spans="1:8" ht="15">
      <c r="A92" s="58"/>
      <c r="B92" s="58"/>
      <c r="C92" s="35"/>
      <c r="D92" s="35"/>
      <c r="E92" s="35"/>
      <c r="F92" s="35"/>
      <c r="G92" s="35"/>
      <c r="H92" s="59"/>
    </row>
    <row r="93" spans="1:8" ht="15">
      <c r="A93" s="58"/>
      <c r="B93" s="58"/>
      <c r="C93" s="35"/>
      <c r="D93" s="35"/>
      <c r="E93" s="35"/>
      <c r="F93" s="35"/>
      <c r="G93" s="35"/>
      <c r="H93" s="59"/>
    </row>
    <row r="94" spans="1:8" ht="15">
      <c r="A94" s="58"/>
      <c r="B94" s="58"/>
      <c r="C94" s="35"/>
      <c r="D94" s="35"/>
      <c r="E94" s="35"/>
      <c r="F94" s="35"/>
      <c r="G94" s="35"/>
      <c r="H94" s="59"/>
    </row>
    <row r="95" spans="1:8" ht="15">
      <c r="A95" s="58"/>
      <c r="B95" s="58"/>
      <c r="C95" s="35"/>
      <c r="D95" s="35"/>
      <c r="E95" s="35"/>
      <c r="F95" s="35"/>
      <c r="G95" s="35"/>
      <c r="H95" s="59"/>
    </row>
    <row r="96" spans="1:8" ht="15">
      <c r="A96" s="58"/>
      <c r="B96" s="58"/>
      <c r="C96" s="35"/>
      <c r="D96" s="35"/>
      <c r="E96" s="35"/>
      <c r="F96" s="35"/>
      <c r="G96" s="35"/>
      <c r="H96" s="59"/>
    </row>
    <row r="97" spans="1:8" ht="15">
      <c r="A97" s="58"/>
      <c r="B97" s="58"/>
      <c r="C97" s="35"/>
      <c r="D97" s="35"/>
      <c r="E97" s="35"/>
      <c r="F97" s="35"/>
      <c r="G97" s="35"/>
      <c r="H97" s="59"/>
    </row>
    <row r="98" spans="1:8" ht="15">
      <c r="A98" s="58"/>
      <c r="B98" s="58"/>
      <c r="C98" s="35"/>
      <c r="D98" s="35"/>
      <c r="E98" s="35"/>
      <c r="F98" s="35"/>
      <c r="G98" s="35"/>
      <c r="H98" s="59"/>
    </row>
    <row r="99" spans="1:8" ht="15">
      <c r="A99" s="58"/>
      <c r="B99" s="58"/>
      <c r="C99" s="35"/>
      <c r="D99" s="35"/>
      <c r="E99" s="35"/>
      <c r="F99" s="35"/>
      <c r="G99" s="35"/>
      <c r="H99" s="59"/>
    </row>
    <row r="100" spans="1:8" ht="15">
      <c r="A100" s="58"/>
      <c r="B100" s="58"/>
      <c r="C100" s="35"/>
      <c r="D100" s="35"/>
      <c r="E100" s="35"/>
      <c r="F100" s="35"/>
      <c r="G100" s="35"/>
      <c r="H100" s="59"/>
    </row>
    <row r="101" spans="1:8" ht="15">
      <c r="A101" s="58"/>
      <c r="B101" s="58"/>
      <c r="C101" s="35"/>
      <c r="D101" s="35"/>
      <c r="E101" s="35"/>
      <c r="F101" s="35"/>
      <c r="G101" s="35"/>
      <c r="H101" s="59"/>
    </row>
    <row r="102" spans="1:8" ht="15">
      <c r="A102" s="58"/>
      <c r="B102" s="58"/>
      <c r="C102" s="35"/>
      <c r="D102" s="35"/>
      <c r="E102" s="35"/>
      <c r="F102" s="35"/>
      <c r="G102" s="35"/>
      <c r="H102" s="59"/>
    </row>
    <row r="103" spans="1:8" ht="15">
      <c r="A103" s="58"/>
      <c r="B103" s="58"/>
      <c r="C103" s="35"/>
      <c r="D103" s="35"/>
      <c r="E103" s="35"/>
      <c r="F103" s="35"/>
      <c r="G103" s="35"/>
      <c r="H103" s="59"/>
    </row>
    <row r="104" spans="1:8" ht="15">
      <c r="A104" s="58"/>
      <c r="B104" s="58"/>
      <c r="C104" s="35"/>
      <c r="D104" s="35"/>
      <c r="E104" s="35"/>
      <c r="F104" s="35"/>
      <c r="G104" s="35"/>
      <c r="H104" s="59"/>
    </row>
    <row r="105" spans="1:8" ht="15">
      <c r="A105" s="58"/>
      <c r="B105" s="58"/>
      <c r="C105" s="35"/>
      <c r="D105" s="35"/>
      <c r="E105" s="35"/>
      <c r="F105" s="35"/>
      <c r="G105" s="35"/>
      <c r="H105" s="59"/>
    </row>
    <row r="106" spans="1:8" ht="15">
      <c r="A106" s="58"/>
      <c r="B106" s="58"/>
      <c r="C106" s="35"/>
      <c r="D106" s="35"/>
      <c r="E106" s="35"/>
      <c r="F106" s="35"/>
      <c r="G106" s="35"/>
      <c r="H106" s="59"/>
    </row>
    <row r="107" spans="1:8" ht="15">
      <c r="A107" s="58"/>
      <c r="B107" s="58"/>
      <c r="C107" s="35"/>
      <c r="D107" s="35"/>
      <c r="E107" s="35"/>
      <c r="F107" s="35"/>
      <c r="G107" s="35"/>
      <c r="H107" s="59"/>
    </row>
    <row r="108" spans="1:8" ht="15">
      <c r="A108" s="58"/>
      <c r="B108" s="58"/>
      <c r="C108" s="35"/>
      <c r="D108" s="35"/>
      <c r="E108" s="35"/>
      <c r="F108" s="35"/>
      <c r="G108" s="35"/>
      <c r="H108" s="59"/>
    </row>
    <row r="109" spans="1:8" ht="15">
      <c r="A109" s="58"/>
      <c r="B109" s="58"/>
      <c r="C109" s="35"/>
      <c r="D109" s="35"/>
      <c r="E109" s="35"/>
      <c r="F109" s="35"/>
      <c r="G109" s="35"/>
      <c r="H109" s="59"/>
    </row>
    <row r="110" spans="1:8" ht="15">
      <c r="A110" s="58"/>
      <c r="B110" s="58"/>
      <c r="C110" s="35"/>
      <c r="D110" s="35"/>
      <c r="E110" s="35"/>
      <c r="F110" s="35"/>
      <c r="G110" s="35"/>
      <c r="H110" s="59"/>
    </row>
    <row r="111" spans="1:8" ht="15">
      <c r="A111" s="58"/>
      <c r="B111" s="58"/>
      <c r="C111" s="35"/>
      <c r="D111" s="35"/>
      <c r="E111" s="35"/>
      <c r="F111" s="35"/>
      <c r="G111" s="35"/>
      <c r="H111" s="59"/>
    </row>
    <row r="112" spans="1:8" ht="15">
      <c r="A112" s="58"/>
      <c r="B112" s="58"/>
      <c r="C112" s="35"/>
      <c r="D112" s="35"/>
      <c r="E112" s="35"/>
      <c r="F112" s="35"/>
      <c r="G112" s="35"/>
      <c r="H112" s="59"/>
    </row>
    <row r="113" spans="1:8" ht="15">
      <c r="A113" s="58"/>
      <c r="B113" s="58"/>
      <c r="C113" s="35"/>
      <c r="D113" s="35"/>
      <c r="E113" s="35"/>
      <c r="F113" s="35"/>
      <c r="G113" s="35"/>
      <c r="H113" s="59"/>
    </row>
    <row r="114" spans="1:8" ht="15">
      <c r="A114" s="58"/>
      <c r="B114" s="58"/>
      <c r="C114" s="35"/>
      <c r="D114" s="35"/>
      <c r="E114" s="35"/>
      <c r="F114" s="35"/>
      <c r="G114" s="35"/>
      <c r="H114" s="59"/>
    </row>
    <row r="115" spans="1:8" ht="15">
      <c r="A115" s="58"/>
      <c r="B115" s="58"/>
      <c r="C115" s="35"/>
      <c r="D115" s="35"/>
      <c r="E115" s="35"/>
      <c r="F115" s="35"/>
      <c r="G115" s="35"/>
      <c r="H115" s="59"/>
    </row>
    <row r="116" spans="1:8" ht="15">
      <c r="A116" s="58"/>
      <c r="B116" s="58"/>
      <c r="C116" s="35"/>
      <c r="D116" s="35"/>
      <c r="E116" s="35"/>
      <c r="F116" s="35"/>
      <c r="G116" s="35"/>
      <c r="H116" s="59"/>
    </row>
    <row r="117" spans="1:8" ht="15">
      <c r="A117" s="58"/>
      <c r="B117" s="58"/>
      <c r="C117" s="35"/>
      <c r="D117" s="35"/>
      <c r="E117" s="35"/>
      <c r="F117" s="35"/>
      <c r="G117" s="35"/>
      <c r="H117" s="59"/>
    </row>
    <row r="118" spans="1:8" ht="15">
      <c r="A118" s="58"/>
      <c r="B118" s="58"/>
      <c r="C118" s="35"/>
      <c r="D118" s="35"/>
      <c r="E118" s="35"/>
      <c r="F118" s="35"/>
      <c r="G118" s="35"/>
      <c r="H118" s="59"/>
    </row>
    <row r="119" spans="1:8" ht="15">
      <c r="A119" s="58"/>
      <c r="B119" s="58"/>
      <c r="C119" s="35"/>
      <c r="D119" s="35"/>
      <c r="E119" s="35"/>
      <c r="F119" s="35"/>
      <c r="G119" s="35"/>
      <c r="H119" s="59"/>
    </row>
    <row r="120" spans="1:8" ht="15">
      <c r="A120" s="58"/>
      <c r="B120" s="58"/>
      <c r="C120" s="35"/>
      <c r="D120" s="35"/>
      <c r="E120" s="35"/>
      <c r="F120" s="35"/>
      <c r="G120" s="35"/>
      <c r="H120" s="59"/>
    </row>
    <row r="121" spans="1:8" ht="15">
      <c r="A121" s="58"/>
      <c r="B121" s="58"/>
      <c r="C121" s="35"/>
      <c r="D121" s="35"/>
      <c r="E121" s="35"/>
      <c r="F121" s="35"/>
      <c r="G121" s="35"/>
      <c r="H121" s="59"/>
    </row>
    <row r="122" spans="1:8" ht="15">
      <c r="A122" s="58"/>
      <c r="B122" s="58"/>
      <c r="C122" s="35"/>
      <c r="D122" s="35"/>
      <c r="E122" s="35"/>
      <c r="F122" s="35"/>
      <c r="G122" s="35"/>
      <c r="H122" s="59"/>
    </row>
    <row r="123" spans="1:8" ht="15">
      <c r="A123" s="58"/>
      <c r="B123" s="58"/>
      <c r="C123" s="35"/>
      <c r="D123" s="35"/>
      <c r="E123" s="35"/>
      <c r="F123" s="35"/>
      <c r="G123" s="35"/>
      <c r="H123" s="59"/>
    </row>
    <row r="124" spans="1:8" ht="15">
      <c r="A124" s="58"/>
      <c r="B124" s="58"/>
      <c r="C124" s="35"/>
      <c r="D124" s="35"/>
      <c r="E124" s="35"/>
      <c r="F124" s="35"/>
      <c r="G124" s="35"/>
      <c r="H124" s="59"/>
    </row>
    <row r="125" spans="1:8" ht="15">
      <c r="A125" s="58"/>
      <c r="B125" s="58"/>
      <c r="C125" s="35"/>
      <c r="D125" s="35"/>
      <c r="E125" s="35"/>
      <c r="F125" s="35"/>
      <c r="G125" s="35"/>
      <c r="H125" s="59"/>
    </row>
    <row r="126" spans="1:8" ht="15">
      <c r="A126" s="58"/>
      <c r="B126" s="58"/>
      <c r="C126" s="35"/>
      <c r="D126" s="35"/>
      <c r="E126" s="35"/>
      <c r="F126" s="35"/>
      <c r="G126" s="35"/>
      <c r="H126" s="59"/>
    </row>
    <row r="127" spans="1:8" ht="15">
      <c r="A127" s="58"/>
      <c r="B127" s="58"/>
      <c r="C127" s="35"/>
      <c r="D127" s="35"/>
      <c r="E127" s="35"/>
      <c r="F127" s="35"/>
      <c r="G127" s="35"/>
      <c r="H127" s="59"/>
    </row>
    <row r="128" spans="1:8" ht="15">
      <c r="A128" s="58"/>
      <c r="B128" s="58"/>
      <c r="C128" s="35"/>
      <c r="D128" s="35"/>
      <c r="E128" s="35"/>
      <c r="F128" s="35"/>
      <c r="G128" s="35"/>
      <c r="H128" s="59"/>
    </row>
    <row r="129" spans="1:8" ht="15">
      <c r="A129" s="58"/>
      <c r="B129" s="58"/>
      <c r="C129" s="35"/>
      <c r="D129" s="35"/>
      <c r="E129" s="35"/>
      <c r="F129" s="35"/>
      <c r="G129" s="35"/>
      <c r="H129" s="59"/>
    </row>
    <row r="130" spans="1:8" ht="15">
      <c r="A130" s="58"/>
      <c r="B130" s="58"/>
      <c r="C130" s="35"/>
      <c r="D130" s="35"/>
      <c r="E130" s="35"/>
      <c r="F130" s="35"/>
      <c r="G130" s="35"/>
      <c r="H130" s="59"/>
    </row>
    <row r="131" spans="1:8" ht="15">
      <c r="A131" s="58"/>
      <c r="B131" s="58"/>
      <c r="C131" s="35"/>
      <c r="D131" s="35"/>
      <c r="E131" s="35"/>
      <c r="F131" s="35"/>
      <c r="G131" s="35"/>
      <c r="H131" s="59"/>
    </row>
    <row r="132" spans="1:8" ht="15">
      <c r="A132" s="58"/>
      <c r="B132" s="58"/>
      <c r="C132" s="35"/>
      <c r="D132" s="35"/>
      <c r="E132" s="35"/>
      <c r="F132" s="35"/>
      <c r="G132" s="35"/>
      <c r="H132" s="59"/>
    </row>
    <row r="133" spans="1:8" ht="15">
      <c r="A133" s="58"/>
      <c r="B133" s="58"/>
      <c r="C133" s="35"/>
      <c r="D133" s="35"/>
      <c r="E133" s="35"/>
      <c r="F133" s="35"/>
      <c r="G133" s="35"/>
      <c r="H133" s="59"/>
    </row>
    <row r="134" spans="1:8" ht="15">
      <c r="A134" s="58"/>
      <c r="B134" s="58"/>
      <c r="C134" s="35"/>
      <c r="D134" s="35"/>
      <c r="E134" s="35"/>
      <c r="F134" s="35"/>
      <c r="G134" s="35"/>
      <c r="H134" s="59"/>
    </row>
    <row r="135" spans="1:8" ht="15">
      <c r="A135" s="58"/>
      <c r="B135" s="58"/>
      <c r="C135" s="35"/>
      <c r="D135" s="35"/>
      <c r="E135" s="35"/>
      <c r="F135" s="35"/>
      <c r="G135" s="35"/>
      <c r="H135" s="59"/>
    </row>
    <row r="136" spans="1:8" ht="15">
      <c r="A136" s="58"/>
      <c r="B136" s="58"/>
      <c r="C136" s="35"/>
      <c r="D136" s="35"/>
      <c r="E136" s="35"/>
      <c r="F136" s="35"/>
      <c r="G136" s="35"/>
      <c r="H136" s="59"/>
    </row>
    <row r="137" spans="1:8" ht="15">
      <c r="A137" s="58"/>
      <c r="B137" s="58"/>
      <c r="C137" s="35"/>
      <c r="D137" s="35"/>
      <c r="E137" s="35"/>
      <c r="F137" s="35"/>
      <c r="G137" s="35"/>
      <c r="H137" s="59"/>
    </row>
    <row r="138" spans="1:8" ht="15">
      <c r="A138" s="58"/>
      <c r="B138" s="58"/>
      <c r="C138" s="35"/>
      <c r="D138" s="35"/>
      <c r="E138" s="35"/>
      <c r="F138" s="35"/>
      <c r="G138" s="35"/>
      <c r="H138" s="59"/>
    </row>
    <row r="139" spans="1:8" ht="15">
      <c r="A139" s="58"/>
      <c r="B139" s="58"/>
      <c r="C139" s="35"/>
      <c r="D139" s="35"/>
      <c r="E139" s="35"/>
      <c r="F139" s="35"/>
      <c r="G139" s="35"/>
      <c r="H139" s="59"/>
    </row>
    <row r="140" spans="1:8" ht="15">
      <c r="A140" s="58"/>
      <c r="B140" s="58"/>
      <c r="C140" s="35"/>
      <c r="D140" s="35"/>
      <c r="E140" s="35"/>
      <c r="F140" s="35"/>
      <c r="G140" s="35"/>
      <c r="H140" s="59"/>
    </row>
    <row r="141" spans="1:8" ht="15">
      <c r="A141" s="58"/>
      <c r="B141" s="58"/>
      <c r="C141" s="35"/>
      <c r="D141" s="35"/>
      <c r="E141" s="35"/>
      <c r="F141" s="35"/>
      <c r="G141" s="35"/>
      <c r="H141" s="59"/>
    </row>
    <row r="142" spans="1:8" ht="15">
      <c r="A142" s="58"/>
      <c r="B142" s="58"/>
      <c r="C142" s="35"/>
      <c r="D142" s="35"/>
      <c r="E142" s="35"/>
      <c r="F142" s="35"/>
      <c r="G142" s="35"/>
      <c r="H142" s="59"/>
    </row>
    <row r="143" spans="1:8" ht="15">
      <c r="A143" s="58"/>
      <c r="B143" s="58"/>
      <c r="C143" s="35"/>
      <c r="D143" s="35"/>
      <c r="E143" s="35"/>
      <c r="F143" s="35"/>
      <c r="G143" s="35"/>
      <c r="H143" s="59"/>
    </row>
    <row r="144" spans="1:8" ht="15">
      <c r="A144" s="58"/>
      <c r="B144" s="58"/>
      <c r="C144" s="35"/>
      <c r="D144" s="35"/>
      <c r="E144" s="35"/>
      <c r="F144" s="35"/>
      <c r="G144" s="35"/>
      <c r="H144" s="59"/>
    </row>
    <row r="145" spans="1:8" ht="15">
      <c r="A145" s="58"/>
      <c r="B145" s="58"/>
      <c r="C145" s="35"/>
      <c r="D145" s="35"/>
      <c r="E145" s="35"/>
      <c r="F145" s="35"/>
      <c r="G145" s="35"/>
      <c r="H145" s="59"/>
    </row>
    <row r="146" spans="1:8" ht="15">
      <c r="A146" s="58"/>
      <c r="B146" s="58"/>
      <c r="C146" s="35"/>
      <c r="D146" s="35"/>
      <c r="E146" s="35"/>
      <c r="F146" s="35"/>
      <c r="G146" s="35"/>
      <c r="H146" s="59"/>
    </row>
    <row r="147" spans="1:8" ht="15">
      <c r="A147" s="58"/>
      <c r="B147" s="58"/>
      <c r="C147" s="35"/>
      <c r="D147" s="35"/>
      <c r="E147" s="35"/>
      <c r="F147" s="35"/>
      <c r="G147" s="35"/>
      <c r="H147" s="59"/>
    </row>
    <row r="148" spans="1:8" ht="15">
      <c r="A148" s="58"/>
      <c r="B148" s="58"/>
      <c r="C148" s="35"/>
      <c r="D148" s="35"/>
      <c r="E148" s="35"/>
      <c r="F148" s="35"/>
      <c r="G148" s="35"/>
      <c r="H148" s="59"/>
    </row>
    <row r="149" spans="1:8" ht="15">
      <c r="A149" s="58"/>
      <c r="B149" s="58"/>
      <c r="C149" s="35"/>
      <c r="D149" s="35"/>
      <c r="E149" s="35"/>
      <c r="F149" s="35"/>
      <c r="G149" s="35"/>
      <c r="H149" s="59"/>
    </row>
    <row r="150" spans="1:8" ht="15">
      <c r="A150" s="58"/>
      <c r="B150" s="58"/>
      <c r="C150" s="35"/>
      <c r="D150" s="35"/>
      <c r="E150" s="35"/>
      <c r="F150" s="35"/>
      <c r="G150" s="35"/>
      <c r="H150" s="59"/>
    </row>
    <row r="151" spans="1:8" ht="15">
      <c r="A151" s="58"/>
      <c r="B151" s="58"/>
      <c r="C151" s="35"/>
      <c r="D151" s="35"/>
      <c r="E151" s="35"/>
      <c r="F151" s="35"/>
      <c r="G151" s="35"/>
      <c r="H151" s="59"/>
    </row>
    <row r="152" spans="1:8" ht="15">
      <c r="A152" s="58"/>
      <c r="B152" s="58"/>
      <c r="C152" s="35"/>
      <c r="D152" s="35"/>
      <c r="E152" s="35"/>
      <c r="F152" s="35"/>
      <c r="G152" s="35"/>
      <c r="H152" s="59"/>
    </row>
    <row r="153" spans="1:8" ht="15">
      <c r="A153" s="58"/>
      <c r="B153" s="58"/>
      <c r="C153" s="35"/>
      <c r="D153" s="35"/>
      <c r="E153" s="35"/>
      <c r="F153" s="35"/>
      <c r="G153" s="35"/>
      <c r="H153" s="59"/>
    </row>
    <row r="154" spans="1:8" ht="15">
      <c r="A154" s="58"/>
      <c r="B154" s="58"/>
      <c r="C154" s="35"/>
      <c r="D154" s="35"/>
      <c r="E154" s="35"/>
      <c r="F154" s="35"/>
      <c r="G154" s="35"/>
      <c r="H154" s="59"/>
    </row>
    <row r="155" spans="1:8" ht="15">
      <c r="A155" s="58"/>
      <c r="B155" s="58"/>
      <c r="C155" s="35"/>
      <c r="D155" s="35"/>
      <c r="E155" s="35"/>
      <c r="F155" s="35"/>
      <c r="G155" s="35"/>
      <c r="H155" s="59"/>
    </row>
    <row r="156" spans="1:8" ht="15">
      <c r="A156" s="58"/>
      <c r="B156" s="58"/>
      <c r="C156" s="35"/>
      <c r="D156" s="35"/>
      <c r="E156" s="35"/>
      <c r="F156" s="35"/>
      <c r="G156" s="35"/>
      <c r="H156" s="59"/>
    </row>
    <row r="157" spans="1:8" ht="15">
      <c r="A157" s="58"/>
      <c r="B157" s="58"/>
      <c r="C157" s="35"/>
      <c r="D157" s="35"/>
      <c r="E157" s="35"/>
      <c r="F157" s="35"/>
      <c r="G157" s="35"/>
      <c r="H157" s="59"/>
    </row>
    <row r="158" spans="1:8" ht="15">
      <c r="A158" s="58"/>
      <c r="B158" s="58"/>
      <c r="C158" s="35"/>
      <c r="D158" s="35"/>
      <c r="E158" s="35"/>
      <c r="F158" s="35"/>
      <c r="G158" s="35"/>
      <c r="H158" s="59"/>
    </row>
    <row r="159" spans="1:8" ht="15">
      <c r="A159" s="58"/>
      <c r="B159" s="58"/>
      <c r="C159" s="35"/>
      <c r="D159" s="35"/>
      <c r="E159" s="35"/>
      <c r="F159" s="35"/>
      <c r="G159" s="35"/>
      <c r="H159" s="59"/>
    </row>
    <row r="160" spans="1:8" ht="15">
      <c r="A160" s="58"/>
      <c r="B160" s="58"/>
      <c r="C160" s="35"/>
      <c r="D160" s="35"/>
      <c r="E160" s="35"/>
      <c r="F160" s="35"/>
      <c r="G160" s="35"/>
      <c r="H160" s="59"/>
    </row>
    <row r="161" spans="1:8" ht="15">
      <c r="A161" s="58"/>
      <c r="B161" s="58"/>
      <c r="C161" s="35"/>
      <c r="D161" s="35"/>
      <c r="E161" s="35"/>
      <c r="F161" s="35"/>
      <c r="G161" s="35"/>
      <c r="H161" s="59"/>
    </row>
    <row r="162" spans="1:8" ht="15">
      <c r="A162" s="58"/>
      <c r="B162" s="58"/>
      <c r="C162" s="35"/>
      <c r="D162" s="35"/>
      <c r="E162" s="35"/>
      <c r="F162" s="35"/>
      <c r="G162" s="35"/>
      <c r="H162" s="59"/>
    </row>
    <row r="163" spans="1:8" ht="15">
      <c r="A163" s="58"/>
      <c r="B163" s="58"/>
      <c r="C163" s="35"/>
      <c r="D163" s="35"/>
      <c r="E163" s="35"/>
      <c r="F163" s="35"/>
      <c r="G163" s="35"/>
      <c r="H163" s="59"/>
    </row>
    <row r="164" spans="1:8" ht="15">
      <c r="A164" s="58"/>
      <c r="B164" s="58"/>
      <c r="C164" s="35"/>
      <c r="D164" s="35"/>
      <c r="E164" s="35"/>
      <c r="F164" s="35"/>
      <c r="G164" s="35"/>
      <c r="H164" s="59"/>
    </row>
    <row r="165" spans="1:8" ht="15">
      <c r="A165" s="58"/>
      <c r="B165" s="58"/>
      <c r="C165" s="35"/>
      <c r="D165" s="35"/>
      <c r="E165" s="35"/>
      <c r="F165" s="35"/>
      <c r="G165" s="35"/>
      <c r="H165" s="59"/>
    </row>
    <row r="166" spans="1:8" ht="15">
      <c r="A166" s="58"/>
      <c r="B166" s="58"/>
      <c r="C166" s="35"/>
      <c r="D166" s="35"/>
      <c r="E166" s="35"/>
      <c r="F166" s="35"/>
      <c r="G166" s="35"/>
      <c r="H166" s="59"/>
    </row>
    <row r="167" spans="1:8" ht="15">
      <c r="A167" s="58"/>
      <c r="B167" s="58"/>
      <c r="C167" s="35"/>
      <c r="D167" s="35"/>
      <c r="E167" s="35"/>
      <c r="F167" s="35"/>
      <c r="G167" s="35"/>
      <c r="H167" s="59"/>
    </row>
    <row r="168" spans="1:8" ht="15">
      <c r="A168" s="58"/>
      <c r="B168" s="58"/>
      <c r="C168" s="35"/>
      <c r="D168" s="35"/>
      <c r="E168" s="35"/>
      <c r="F168" s="35"/>
      <c r="G168" s="35"/>
      <c r="H168" s="59"/>
    </row>
    <row r="169" spans="1:8" ht="15">
      <c r="A169" s="58"/>
      <c r="B169" s="58"/>
      <c r="C169" s="35"/>
      <c r="D169" s="35"/>
      <c r="E169" s="35"/>
      <c r="F169" s="35"/>
      <c r="G169" s="35"/>
      <c r="H169" s="59"/>
    </row>
    <row r="170" spans="1:8" ht="15">
      <c r="A170" s="58"/>
      <c r="B170" s="58"/>
      <c r="C170" s="35"/>
      <c r="D170" s="35"/>
      <c r="E170" s="35"/>
      <c r="F170" s="35"/>
      <c r="G170" s="35"/>
      <c r="H170" s="59"/>
    </row>
    <row r="171" spans="1:8" ht="15">
      <c r="A171" s="58"/>
      <c r="B171" s="58"/>
      <c r="C171" s="35"/>
      <c r="D171" s="35"/>
      <c r="E171" s="35"/>
      <c r="F171" s="35"/>
      <c r="G171" s="35"/>
      <c r="H171" s="59"/>
    </row>
    <row r="172" spans="1:8" ht="15">
      <c r="A172" s="58"/>
      <c r="B172" s="58"/>
      <c r="C172" s="35"/>
      <c r="D172" s="35"/>
      <c r="E172" s="35"/>
      <c r="F172" s="35"/>
      <c r="G172" s="35"/>
      <c r="H172" s="59"/>
    </row>
    <row r="173" spans="1:8" ht="15">
      <c r="A173" s="58"/>
      <c r="B173" s="58"/>
      <c r="C173" s="35"/>
      <c r="D173" s="35"/>
      <c r="E173" s="35"/>
      <c r="F173" s="35"/>
      <c r="G173" s="35"/>
      <c r="H173" s="59"/>
    </row>
    <row r="174" spans="1:8" ht="15">
      <c r="A174" s="58"/>
      <c r="B174" s="58"/>
      <c r="C174" s="35"/>
      <c r="D174" s="35"/>
      <c r="E174" s="35"/>
      <c r="F174" s="35"/>
      <c r="G174" s="35"/>
      <c r="H174" s="59"/>
    </row>
    <row r="175" spans="1:8" ht="15">
      <c r="A175" s="58"/>
      <c r="B175" s="58"/>
      <c r="C175" s="35"/>
      <c r="D175" s="35"/>
      <c r="E175" s="35"/>
      <c r="F175" s="35"/>
      <c r="G175" s="35"/>
      <c r="H175" s="59"/>
    </row>
    <row r="176" spans="1:8" ht="15">
      <c r="A176" s="58"/>
      <c r="B176" s="58"/>
      <c r="C176" s="35"/>
      <c r="D176" s="35"/>
      <c r="E176" s="35"/>
      <c r="F176" s="35"/>
      <c r="G176" s="35"/>
      <c r="H176" s="59"/>
    </row>
    <row r="177" spans="1:8" ht="15">
      <c r="A177" s="58"/>
      <c r="B177" s="58"/>
      <c r="C177" s="35"/>
      <c r="D177" s="35"/>
      <c r="E177" s="35"/>
      <c r="F177" s="35"/>
      <c r="G177" s="35"/>
      <c r="H177" s="59"/>
    </row>
    <row r="178" spans="1:8" ht="15">
      <c r="A178" s="58"/>
      <c r="B178" s="58"/>
      <c r="C178" s="35"/>
      <c r="D178" s="35"/>
      <c r="E178" s="35"/>
      <c r="F178" s="35"/>
      <c r="G178" s="35"/>
      <c r="H178" s="59"/>
    </row>
    <row r="179" spans="1:8" ht="15">
      <c r="A179" s="58"/>
      <c r="B179" s="58"/>
      <c r="C179" s="35"/>
      <c r="D179" s="35"/>
      <c r="E179" s="35"/>
      <c r="F179" s="35"/>
      <c r="G179" s="35"/>
      <c r="H179" s="59"/>
    </row>
    <row r="180" spans="1:8" ht="15">
      <c r="A180" s="58"/>
      <c r="B180" s="58"/>
      <c r="C180" s="35"/>
      <c r="D180" s="35"/>
      <c r="E180" s="35"/>
      <c r="F180" s="35"/>
      <c r="G180" s="35"/>
      <c r="H180" s="59"/>
    </row>
    <row r="181" spans="1:8" ht="15">
      <c r="A181" s="58"/>
      <c r="B181" s="58"/>
      <c r="C181" s="35"/>
      <c r="D181" s="35"/>
      <c r="E181" s="35"/>
      <c r="F181" s="35"/>
      <c r="G181" s="35"/>
      <c r="H181" s="59"/>
    </row>
    <row r="182" spans="1:8" ht="15">
      <c r="A182" s="59"/>
      <c r="B182" s="59"/>
      <c r="C182" s="35"/>
      <c r="D182" s="35"/>
      <c r="E182" s="35"/>
      <c r="F182" s="35"/>
      <c r="G182" s="35"/>
      <c r="H182" s="59"/>
    </row>
    <row r="183" spans="1:8" ht="15">
      <c r="A183" s="59"/>
      <c r="B183" s="59"/>
      <c r="C183" s="35"/>
      <c r="D183" s="35"/>
      <c r="E183" s="35"/>
      <c r="F183" s="35"/>
      <c r="G183" s="35"/>
      <c r="H183" s="59"/>
    </row>
    <row r="184" spans="1:8" ht="15">
      <c r="A184" s="59"/>
      <c r="B184" s="59"/>
      <c r="C184" s="35"/>
      <c r="D184" s="35"/>
      <c r="E184" s="35"/>
      <c r="F184" s="35"/>
      <c r="G184" s="35"/>
      <c r="H184" s="59"/>
    </row>
    <row r="185" spans="1:8" ht="15">
      <c r="A185" s="59"/>
      <c r="B185" s="59"/>
      <c r="C185" s="35"/>
      <c r="D185" s="35"/>
      <c r="E185" s="35"/>
      <c r="F185" s="35"/>
      <c r="G185" s="35"/>
      <c r="H185" s="59"/>
    </row>
    <row r="186" spans="1:8" ht="15">
      <c r="A186" s="59"/>
      <c r="B186" s="59"/>
      <c r="C186" s="35"/>
      <c r="D186" s="35"/>
      <c r="E186" s="35"/>
      <c r="F186" s="35"/>
      <c r="G186" s="35"/>
      <c r="H186" s="59"/>
    </row>
    <row r="187" spans="1:8" ht="15">
      <c r="A187" s="59"/>
      <c r="B187" s="59"/>
      <c r="C187" s="35"/>
      <c r="D187" s="35"/>
      <c r="E187" s="35"/>
      <c r="F187" s="35"/>
      <c r="G187" s="35"/>
      <c r="H187" s="59"/>
    </row>
    <row r="188" spans="1:8" ht="15">
      <c r="A188" s="59"/>
      <c r="B188" s="59"/>
      <c r="C188" s="35"/>
      <c r="D188" s="35"/>
      <c r="E188" s="35"/>
      <c r="F188" s="35"/>
      <c r="G188" s="35"/>
      <c r="H188" s="59"/>
    </row>
    <row r="189" spans="1:8" ht="15">
      <c r="A189" s="59"/>
      <c r="B189" s="59"/>
      <c r="C189" s="35"/>
      <c r="D189" s="35"/>
      <c r="E189" s="35"/>
      <c r="F189" s="35"/>
      <c r="G189" s="35"/>
      <c r="H189" s="59"/>
    </row>
    <row r="190" spans="1:8" ht="15">
      <c r="A190" s="59"/>
      <c r="B190" s="59"/>
      <c r="C190" s="35"/>
      <c r="D190" s="35"/>
      <c r="E190" s="35"/>
      <c r="F190" s="35"/>
      <c r="G190" s="35"/>
      <c r="H190" s="59"/>
    </row>
    <row r="191" spans="1:8" ht="15">
      <c r="A191" s="59"/>
      <c r="B191" s="59"/>
      <c r="C191" s="35"/>
      <c r="D191" s="35"/>
      <c r="E191" s="35"/>
      <c r="F191" s="35"/>
      <c r="G191" s="35"/>
      <c r="H191" s="59"/>
    </row>
    <row r="192" spans="1:8" ht="15">
      <c r="A192" s="59"/>
      <c r="B192" s="59"/>
      <c r="C192" s="35"/>
      <c r="D192" s="35"/>
      <c r="E192" s="35"/>
      <c r="F192" s="35"/>
      <c r="G192" s="35"/>
      <c r="H192" s="59"/>
    </row>
    <row r="193" spans="1:8" ht="15">
      <c r="A193" s="59"/>
      <c r="B193" s="59"/>
      <c r="C193" s="35"/>
      <c r="D193" s="35"/>
      <c r="E193" s="35"/>
      <c r="F193" s="35"/>
      <c r="G193" s="35"/>
      <c r="H193" s="59"/>
    </row>
    <row r="194" spans="1:8" ht="15">
      <c r="A194" s="59"/>
      <c r="B194" s="59"/>
      <c r="C194" s="35"/>
      <c r="D194" s="35"/>
      <c r="E194" s="35"/>
      <c r="F194" s="35"/>
      <c r="G194" s="35"/>
      <c r="H194" s="59"/>
    </row>
    <row r="195" spans="1:8" ht="15">
      <c r="A195" s="59"/>
      <c r="B195" s="59"/>
      <c r="C195" s="35"/>
      <c r="D195" s="35"/>
      <c r="E195" s="35"/>
      <c r="F195" s="35"/>
      <c r="G195" s="35"/>
      <c r="H195" s="59"/>
    </row>
    <row r="196" spans="1:8" ht="15">
      <c r="A196" s="59"/>
      <c r="B196" s="59"/>
      <c r="C196" s="35"/>
      <c r="D196" s="35"/>
      <c r="E196" s="35"/>
      <c r="F196" s="35"/>
      <c r="G196" s="35"/>
      <c r="H196" s="59"/>
    </row>
    <row r="197" spans="1:8" ht="15">
      <c r="A197" s="59"/>
      <c r="B197" s="59"/>
      <c r="C197" s="35"/>
      <c r="D197" s="35"/>
      <c r="E197" s="35"/>
      <c r="F197" s="35"/>
      <c r="G197" s="35"/>
      <c r="H197" s="59"/>
    </row>
    <row r="198" spans="1:8" ht="15">
      <c r="A198" s="59"/>
      <c r="B198" s="59"/>
      <c r="C198" s="35"/>
      <c r="D198" s="35"/>
      <c r="E198" s="35"/>
      <c r="F198" s="35"/>
      <c r="G198" s="35"/>
      <c r="H198" s="59"/>
    </row>
    <row r="199" spans="1:8" ht="15">
      <c r="A199" s="59"/>
      <c r="B199" s="59"/>
      <c r="C199" s="35"/>
      <c r="D199" s="35"/>
      <c r="E199" s="35"/>
      <c r="F199" s="35"/>
      <c r="G199" s="35"/>
      <c r="H199" s="59"/>
    </row>
    <row r="200" spans="1:8" ht="15">
      <c r="A200" s="59"/>
      <c r="B200" s="59"/>
      <c r="C200" s="35"/>
      <c r="D200" s="35"/>
      <c r="E200" s="35"/>
      <c r="F200" s="35"/>
      <c r="G200" s="35"/>
      <c r="H200" s="59"/>
    </row>
    <row r="201" spans="1:8" ht="15">
      <c r="A201" s="59"/>
      <c r="B201" s="59"/>
      <c r="C201" s="35"/>
      <c r="D201" s="35"/>
      <c r="E201" s="35"/>
      <c r="F201" s="35"/>
      <c r="G201" s="35"/>
      <c r="H201" s="59"/>
    </row>
    <row r="202" spans="1:8" ht="15">
      <c r="A202" s="59"/>
      <c r="B202" s="59"/>
      <c r="C202" s="35"/>
      <c r="D202" s="35"/>
      <c r="E202" s="35"/>
      <c r="F202" s="35"/>
      <c r="G202" s="35"/>
      <c r="H202" s="59"/>
    </row>
    <row r="203" spans="1:8" ht="15">
      <c r="A203" s="59"/>
      <c r="B203" s="59"/>
      <c r="C203" s="35"/>
      <c r="D203" s="35"/>
      <c r="E203" s="35"/>
      <c r="F203" s="35"/>
      <c r="G203" s="35"/>
      <c r="H203" s="59"/>
    </row>
    <row r="204" spans="1:8" ht="15">
      <c r="A204" s="59"/>
      <c r="B204" s="59"/>
      <c r="C204" s="35"/>
      <c r="D204" s="35"/>
      <c r="E204" s="35"/>
      <c r="F204" s="35"/>
      <c r="G204" s="35"/>
      <c r="H204" s="59"/>
    </row>
    <row r="205" spans="1:8" ht="15">
      <c r="A205" s="59"/>
      <c r="B205" s="59"/>
      <c r="C205" s="35"/>
      <c r="D205" s="35"/>
      <c r="E205" s="35"/>
      <c r="F205" s="35"/>
      <c r="G205" s="35"/>
      <c r="H205" s="59"/>
    </row>
    <row r="206" spans="1:8" ht="15">
      <c r="A206" s="59"/>
      <c r="B206" s="59"/>
      <c r="C206" s="35"/>
      <c r="D206" s="35"/>
      <c r="E206" s="35"/>
      <c r="F206" s="35"/>
      <c r="G206" s="35"/>
      <c r="H206" s="59"/>
    </row>
    <row r="207" spans="1:8" ht="15">
      <c r="A207" s="59"/>
      <c r="B207" s="59"/>
      <c r="C207" s="35"/>
      <c r="D207" s="35"/>
      <c r="E207" s="35"/>
      <c r="F207" s="35"/>
      <c r="G207" s="35"/>
      <c r="H207" s="59"/>
    </row>
    <row r="208" spans="1:8" ht="15">
      <c r="A208" s="59"/>
      <c r="B208" s="59"/>
      <c r="C208" s="35"/>
      <c r="D208" s="35"/>
      <c r="E208" s="35"/>
      <c r="F208" s="35"/>
      <c r="G208" s="35"/>
      <c r="H208" s="59"/>
    </row>
    <row r="209" spans="1:8" ht="15">
      <c r="A209" s="59"/>
      <c r="B209" s="59"/>
      <c r="C209" s="35"/>
      <c r="D209" s="35"/>
      <c r="E209" s="35"/>
      <c r="F209" s="35"/>
      <c r="G209" s="35"/>
      <c r="H209" s="59"/>
    </row>
    <row r="210" spans="1:8" ht="15">
      <c r="A210" s="59"/>
      <c r="B210" s="59"/>
      <c r="C210" s="35"/>
      <c r="D210" s="35"/>
      <c r="E210" s="35"/>
      <c r="F210" s="35"/>
      <c r="G210" s="35"/>
      <c r="H210" s="59"/>
    </row>
    <row r="211" spans="1:8" ht="15">
      <c r="A211" s="59"/>
      <c r="B211" s="59"/>
      <c r="C211" s="35"/>
      <c r="D211" s="35"/>
      <c r="E211" s="35"/>
      <c r="F211" s="35"/>
      <c r="G211" s="35"/>
      <c r="H211" s="59"/>
    </row>
    <row r="212" spans="1:8" ht="15">
      <c r="A212" s="59"/>
      <c r="B212" s="59"/>
      <c r="C212" s="35"/>
      <c r="D212" s="35"/>
      <c r="E212" s="35"/>
      <c r="F212" s="35"/>
      <c r="G212" s="35"/>
      <c r="H212" s="59"/>
    </row>
    <row r="213" spans="1:8" ht="15">
      <c r="A213" s="59"/>
      <c r="B213" s="59"/>
      <c r="C213" s="35"/>
      <c r="D213" s="35"/>
      <c r="E213" s="35"/>
      <c r="F213" s="35"/>
      <c r="G213" s="35"/>
      <c r="H213" s="59"/>
    </row>
    <row r="214" spans="1:8" ht="15">
      <c r="A214" s="59"/>
      <c r="B214" s="59"/>
      <c r="C214" s="35"/>
      <c r="D214" s="35"/>
      <c r="E214" s="35"/>
      <c r="F214" s="35"/>
      <c r="G214" s="35"/>
      <c r="H214" s="59"/>
    </row>
    <row r="215" spans="1:8" ht="15">
      <c r="A215" s="59"/>
      <c r="B215" s="59"/>
      <c r="C215" s="35"/>
      <c r="D215" s="35"/>
      <c r="E215" s="35"/>
      <c r="F215" s="35"/>
      <c r="G215" s="35"/>
      <c r="H215" s="59"/>
    </row>
    <row r="216" spans="1:8" ht="15">
      <c r="A216" s="59"/>
      <c r="B216" s="59"/>
      <c r="C216" s="35"/>
      <c r="D216" s="35"/>
      <c r="E216" s="35"/>
      <c r="F216" s="35"/>
      <c r="G216" s="35"/>
      <c r="H216" s="59"/>
    </row>
    <row r="217" spans="1:8" ht="15">
      <c r="A217" s="59"/>
      <c r="B217" s="59"/>
      <c r="C217" s="35"/>
      <c r="D217" s="35"/>
      <c r="E217" s="35"/>
      <c r="F217" s="35"/>
      <c r="G217" s="35"/>
      <c r="H217" s="59"/>
    </row>
    <row r="218" spans="1:8" ht="15">
      <c r="A218" s="59"/>
      <c r="B218" s="59"/>
      <c r="C218" s="35"/>
      <c r="D218" s="35"/>
      <c r="E218" s="35"/>
      <c r="F218" s="35"/>
      <c r="G218" s="35"/>
      <c r="H218" s="59"/>
    </row>
    <row r="219" spans="1:8" ht="15">
      <c r="A219" s="59"/>
      <c r="B219" s="59"/>
      <c r="C219" s="35"/>
      <c r="D219" s="35"/>
      <c r="E219" s="35"/>
      <c r="F219" s="35"/>
      <c r="G219" s="35"/>
      <c r="H219" s="59"/>
    </row>
    <row r="220" spans="1:8" ht="15">
      <c r="A220" s="59"/>
      <c r="B220" s="59"/>
      <c r="C220" s="35"/>
      <c r="D220" s="35"/>
      <c r="E220" s="35"/>
      <c r="F220" s="35"/>
      <c r="G220" s="35"/>
      <c r="H220" s="59"/>
    </row>
    <row r="221" spans="1:8" ht="15">
      <c r="A221" s="59"/>
      <c r="B221" s="59"/>
      <c r="C221" s="35"/>
      <c r="D221" s="35"/>
      <c r="E221" s="35"/>
      <c r="F221" s="35"/>
      <c r="G221" s="35"/>
      <c r="H221" s="59"/>
    </row>
    <row r="222" spans="1:8" ht="15">
      <c r="A222" s="59"/>
      <c r="B222" s="59"/>
      <c r="C222" s="35"/>
      <c r="D222" s="35"/>
      <c r="E222" s="35"/>
      <c r="F222" s="35"/>
      <c r="G222" s="35"/>
      <c r="H222" s="59"/>
    </row>
    <row r="223" spans="1:8" ht="15">
      <c r="A223" s="59"/>
      <c r="B223" s="59"/>
      <c r="C223" s="35"/>
      <c r="D223" s="35"/>
      <c r="E223" s="35"/>
      <c r="F223" s="35"/>
      <c r="G223" s="35"/>
      <c r="H223" s="59"/>
    </row>
    <row r="224" spans="1:8" ht="15">
      <c r="A224" s="59"/>
      <c r="B224" s="59"/>
      <c r="C224" s="35"/>
      <c r="D224" s="35"/>
      <c r="E224" s="35"/>
      <c r="F224" s="35"/>
      <c r="G224" s="35"/>
      <c r="H224" s="59"/>
    </row>
    <row r="225" spans="1:8" ht="15">
      <c r="A225" s="59"/>
      <c r="B225" s="59"/>
      <c r="C225" s="35"/>
      <c r="D225" s="35"/>
      <c r="E225" s="35"/>
      <c r="F225" s="35"/>
      <c r="G225" s="35"/>
      <c r="H225" s="59"/>
    </row>
    <row r="226" spans="1:8" ht="15">
      <c r="A226" s="59"/>
      <c r="B226" s="59"/>
      <c r="C226" s="35"/>
      <c r="D226" s="35"/>
      <c r="E226" s="35"/>
      <c r="F226" s="35"/>
      <c r="G226" s="35"/>
      <c r="H226" s="59"/>
    </row>
    <row r="227" spans="1:8" ht="15">
      <c r="A227" s="59"/>
      <c r="B227" s="59"/>
      <c r="C227" s="35"/>
      <c r="D227" s="35"/>
      <c r="E227" s="35"/>
      <c r="F227" s="35"/>
      <c r="G227" s="35"/>
      <c r="H227" s="59"/>
    </row>
    <row r="228" spans="1:8" ht="15">
      <c r="A228" s="59"/>
      <c r="B228" s="59"/>
      <c r="C228" s="35"/>
      <c r="D228" s="35"/>
      <c r="E228" s="35"/>
      <c r="F228" s="35"/>
      <c r="G228" s="35"/>
      <c r="H228" s="59"/>
    </row>
    <row r="229" spans="1:8" ht="15">
      <c r="A229" s="59"/>
      <c r="B229" s="59"/>
      <c r="C229" s="35"/>
      <c r="D229" s="35"/>
      <c r="E229" s="35"/>
      <c r="F229" s="35"/>
      <c r="G229" s="35"/>
      <c r="H229" s="59"/>
    </row>
    <row r="230" spans="1:8" ht="15">
      <c r="A230" s="59"/>
      <c r="B230" s="59"/>
      <c r="C230" s="35"/>
      <c r="D230" s="35"/>
      <c r="E230" s="35"/>
      <c r="F230" s="35"/>
      <c r="G230" s="35"/>
      <c r="H230" s="59"/>
    </row>
    <row r="231" spans="1:8" ht="15">
      <c r="A231" s="59"/>
      <c r="B231" s="59"/>
      <c r="C231" s="35"/>
      <c r="D231" s="35"/>
      <c r="E231" s="35"/>
      <c r="F231" s="35"/>
      <c r="G231" s="35"/>
      <c r="H231" s="59"/>
    </row>
    <row r="232" spans="1:8" ht="15">
      <c r="A232" s="59"/>
      <c r="B232" s="59"/>
      <c r="C232" s="35"/>
      <c r="D232" s="35"/>
      <c r="E232" s="35"/>
      <c r="F232" s="35"/>
      <c r="G232" s="35"/>
      <c r="H232" s="59"/>
    </row>
    <row r="233" spans="1:8" ht="15">
      <c r="A233" s="59"/>
      <c r="B233" s="59"/>
      <c r="C233" s="35"/>
      <c r="D233" s="35"/>
      <c r="E233" s="35"/>
      <c r="F233" s="35"/>
      <c r="G233" s="35"/>
      <c r="H233" s="59"/>
    </row>
    <row r="234" spans="1:8" ht="15">
      <c r="A234" s="59"/>
      <c r="B234" s="59"/>
      <c r="C234" s="35"/>
      <c r="D234" s="35"/>
      <c r="E234" s="35"/>
      <c r="F234" s="35"/>
      <c r="G234" s="35"/>
      <c r="H234" s="59"/>
    </row>
    <row r="235" spans="1:8" ht="15">
      <c r="A235" s="59"/>
      <c r="B235" s="59"/>
      <c r="C235" s="35"/>
      <c r="D235" s="35"/>
      <c r="E235" s="35"/>
      <c r="F235" s="35"/>
      <c r="G235" s="35"/>
      <c r="H235" s="59"/>
    </row>
    <row r="236" spans="1:8" ht="15">
      <c r="A236" s="59"/>
      <c r="B236" s="59"/>
      <c r="C236" s="35"/>
      <c r="D236" s="35"/>
      <c r="E236" s="35"/>
      <c r="F236" s="35"/>
      <c r="G236" s="35"/>
      <c r="H236" s="59"/>
    </row>
    <row r="237" spans="1:8" ht="15">
      <c r="A237" s="59"/>
      <c r="B237" s="59"/>
      <c r="C237" s="35"/>
      <c r="D237" s="35"/>
      <c r="E237" s="35"/>
      <c r="F237" s="35"/>
      <c r="G237" s="35"/>
      <c r="H237" s="59"/>
    </row>
    <row r="238" spans="1:8" ht="15">
      <c r="A238" s="59"/>
      <c r="B238" s="59"/>
      <c r="C238" s="35"/>
      <c r="D238" s="35"/>
      <c r="E238" s="35"/>
      <c r="F238" s="35"/>
      <c r="G238" s="35"/>
      <c r="H238" s="59"/>
    </row>
    <row r="239" spans="1:8" ht="15">
      <c r="A239" s="59"/>
      <c r="B239" s="59"/>
      <c r="C239" s="35"/>
      <c r="D239" s="35"/>
      <c r="E239" s="35"/>
      <c r="F239" s="35"/>
      <c r="G239" s="35"/>
      <c r="H239" s="59"/>
    </row>
    <row r="240" spans="1:8" ht="15">
      <c r="A240" s="59"/>
      <c r="B240" s="59"/>
      <c r="C240" s="35"/>
      <c r="D240" s="35"/>
      <c r="E240" s="35"/>
      <c r="F240" s="35"/>
      <c r="G240" s="35"/>
      <c r="H240" s="59"/>
    </row>
    <row r="241" spans="1:8" ht="15">
      <c r="A241" s="59"/>
      <c r="B241" s="59"/>
      <c r="C241" s="35"/>
      <c r="D241" s="35"/>
      <c r="E241" s="35"/>
      <c r="F241" s="35"/>
      <c r="G241" s="35"/>
      <c r="H241" s="59"/>
    </row>
    <row r="242" spans="1:8" ht="15">
      <c r="A242" s="59"/>
      <c r="B242" s="59"/>
      <c r="C242" s="35"/>
      <c r="D242" s="35"/>
      <c r="E242" s="35"/>
      <c r="F242" s="35"/>
      <c r="G242" s="35"/>
      <c r="H242" s="59"/>
    </row>
    <row r="243" spans="1:8" ht="15">
      <c r="A243" s="59"/>
      <c r="B243" s="59"/>
      <c r="C243" s="35"/>
      <c r="D243" s="35"/>
      <c r="E243" s="35"/>
      <c r="F243" s="35"/>
      <c r="G243" s="35"/>
      <c r="H243" s="59"/>
    </row>
    <row r="244" spans="1:8" ht="15">
      <c r="A244" s="59"/>
      <c r="B244" s="59"/>
      <c r="C244" s="35"/>
      <c r="D244" s="35"/>
      <c r="E244" s="35"/>
      <c r="F244" s="35"/>
      <c r="G244" s="35"/>
      <c r="H244" s="59"/>
    </row>
    <row r="245" spans="1:8" ht="15">
      <c r="A245" s="59"/>
      <c r="B245" s="59"/>
      <c r="C245" s="35"/>
      <c r="D245" s="35"/>
      <c r="E245" s="35"/>
      <c r="F245" s="35"/>
      <c r="G245" s="35"/>
      <c r="H245" s="59"/>
    </row>
    <row r="246" spans="1:8" ht="15">
      <c r="A246" s="59"/>
      <c r="B246" s="59"/>
      <c r="C246" s="35"/>
      <c r="D246" s="35"/>
      <c r="E246" s="35"/>
      <c r="F246" s="35"/>
      <c r="G246" s="35"/>
      <c r="H246" s="59"/>
    </row>
    <row r="247" spans="1:8" ht="15">
      <c r="A247" s="59"/>
      <c r="B247" s="59"/>
      <c r="C247" s="35"/>
      <c r="D247" s="35"/>
      <c r="E247" s="35"/>
      <c r="F247" s="35"/>
      <c r="G247" s="35"/>
      <c r="H247" s="59"/>
    </row>
    <row r="248" spans="1:8" ht="15">
      <c r="A248" s="59"/>
      <c r="B248" s="59"/>
      <c r="C248" s="35"/>
      <c r="D248" s="35"/>
      <c r="E248" s="35"/>
      <c r="F248" s="35"/>
      <c r="G248" s="35"/>
      <c r="H248" s="59"/>
    </row>
    <row r="249" spans="1:8" ht="15">
      <c r="A249" s="59"/>
      <c r="B249" s="59"/>
      <c r="C249" s="35"/>
      <c r="D249" s="35"/>
      <c r="E249" s="35"/>
      <c r="F249" s="35"/>
      <c r="G249" s="35"/>
      <c r="H249" s="59"/>
    </row>
    <row r="250" spans="1:8" ht="15">
      <c r="A250" s="59"/>
      <c r="B250" s="59"/>
      <c r="C250" s="35"/>
      <c r="D250" s="35"/>
      <c r="E250" s="35"/>
      <c r="F250" s="35"/>
      <c r="G250" s="35"/>
      <c r="H250" s="59"/>
    </row>
    <row r="251" spans="1:8" ht="15">
      <c r="A251" s="59"/>
      <c r="B251" s="59"/>
      <c r="C251" s="35"/>
      <c r="D251" s="35"/>
      <c r="E251" s="35"/>
      <c r="F251" s="35"/>
      <c r="G251" s="35"/>
      <c r="H251" s="59"/>
    </row>
    <row r="252" spans="1:8" ht="15">
      <c r="A252" s="59"/>
      <c r="B252" s="59"/>
      <c r="C252" s="35"/>
      <c r="D252" s="35"/>
      <c r="E252" s="35"/>
      <c r="F252" s="35"/>
      <c r="G252" s="35"/>
      <c r="H252" s="59"/>
    </row>
    <row r="253" spans="1:8" ht="15">
      <c r="A253" s="59"/>
      <c r="B253" s="59"/>
      <c r="C253" s="35"/>
      <c r="D253" s="35"/>
      <c r="E253" s="35"/>
      <c r="F253" s="35"/>
      <c r="G253" s="35"/>
      <c r="H253" s="59"/>
    </row>
    <row r="254" spans="1:8" ht="15">
      <c r="A254" s="59"/>
      <c r="B254" s="59"/>
      <c r="C254" s="35"/>
      <c r="D254" s="35"/>
      <c r="E254" s="35"/>
      <c r="F254" s="35"/>
      <c r="G254" s="35"/>
      <c r="H254" s="59"/>
    </row>
    <row r="255" spans="1:8" ht="15">
      <c r="A255" s="59"/>
      <c r="B255" s="59"/>
      <c r="C255" s="35"/>
      <c r="D255" s="35"/>
      <c r="E255" s="35"/>
      <c r="F255" s="35"/>
      <c r="G255" s="35"/>
      <c r="H255" s="59"/>
    </row>
    <row r="256" spans="1:8" ht="15">
      <c r="A256" s="59"/>
      <c r="B256" s="59"/>
      <c r="C256" s="35"/>
      <c r="D256" s="35"/>
      <c r="E256" s="35"/>
      <c r="F256" s="35"/>
      <c r="G256" s="35"/>
      <c r="H256" s="59"/>
    </row>
    <row r="257" spans="1:8" ht="15">
      <c r="A257" s="59"/>
      <c r="B257" s="59"/>
      <c r="C257" s="35"/>
      <c r="D257" s="35"/>
      <c r="E257" s="35"/>
      <c r="F257" s="35"/>
      <c r="G257" s="35"/>
      <c r="H257" s="59"/>
    </row>
    <row r="258" spans="1:8" ht="15">
      <c r="A258" s="59"/>
      <c r="B258" s="59"/>
      <c r="C258" s="35"/>
      <c r="D258" s="35"/>
      <c r="E258" s="35"/>
      <c r="F258" s="35"/>
      <c r="G258" s="35"/>
      <c r="H258" s="59"/>
    </row>
    <row r="259" spans="1:8" ht="15">
      <c r="A259" s="59"/>
      <c r="B259" s="59"/>
      <c r="C259" s="35"/>
      <c r="D259" s="35"/>
      <c r="E259" s="35"/>
      <c r="F259" s="35"/>
      <c r="G259" s="35"/>
      <c r="H259" s="59"/>
    </row>
    <row r="260" spans="1:8" ht="15">
      <c r="A260" s="59"/>
      <c r="B260" s="59"/>
      <c r="C260" s="35"/>
      <c r="D260" s="35"/>
      <c r="E260" s="35"/>
      <c r="F260" s="35"/>
      <c r="G260" s="35"/>
      <c r="H260" s="59"/>
    </row>
    <row r="261" spans="1:8" ht="15">
      <c r="A261" s="59"/>
      <c r="B261" s="59"/>
      <c r="C261" s="35"/>
      <c r="D261" s="35"/>
      <c r="E261" s="35"/>
      <c r="F261" s="35"/>
      <c r="G261" s="35"/>
      <c r="H261" s="59"/>
    </row>
    <row r="262" spans="1:8" ht="15">
      <c r="A262" s="59"/>
      <c r="B262" s="59"/>
      <c r="C262" s="35"/>
      <c r="D262" s="35"/>
      <c r="E262" s="35"/>
      <c r="F262" s="35"/>
      <c r="G262" s="35"/>
      <c r="H262" s="59"/>
    </row>
    <row r="263" spans="1:8" ht="15">
      <c r="A263" s="59"/>
      <c r="B263" s="59"/>
      <c r="C263" s="35"/>
      <c r="D263" s="35"/>
      <c r="E263" s="35"/>
      <c r="F263" s="35"/>
      <c r="G263" s="35"/>
      <c r="H263" s="59"/>
    </row>
    <row r="264" spans="1:8" ht="15">
      <c r="A264" s="59"/>
      <c r="B264" s="59"/>
      <c r="C264" s="35"/>
      <c r="D264" s="35"/>
      <c r="E264" s="35"/>
      <c r="F264" s="35"/>
      <c r="G264" s="35"/>
      <c r="H264" s="59"/>
    </row>
    <row r="265" spans="1:8" ht="15">
      <c r="A265" s="59"/>
      <c r="B265" s="59"/>
      <c r="C265" s="35"/>
      <c r="D265" s="35"/>
      <c r="E265" s="35"/>
      <c r="F265" s="35"/>
      <c r="G265" s="35"/>
      <c r="H265" s="59"/>
    </row>
    <row r="266" spans="1:8" ht="15">
      <c r="A266" s="59"/>
      <c r="B266" s="59"/>
      <c r="C266" s="35"/>
      <c r="D266" s="35"/>
      <c r="E266" s="35"/>
      <c r="F266" s="35"/>
      <c r="G266" s="35"/>
      <c r="H266" s="59"/>
    </row>
    <row r="267" spans="1:8" ht="15">
      <c r="A267" s="59"/>
      <c r="B267" s="59"/>
      <c r="C267" s="35"/>
      <c r="D267" s="35"/>
      <c r="E267" s="35"/>
      <c r="F267" s="35"/>
      <c r="G267" s="35"/>
      <c r="H267" s="59"/>
    </row>
    <row r="268" spans="1:8" ht="15">
      <c r="A268" s="59"/>
      <c r="B268" s="59"/>
      <c r="C268" s="35"/>
      <c r="D268" s="35"/>
      <c r="E268" s="35"/>
      <c r="F268" s="35"/>
      <c r="G268" s="35"/>
      <c r="H268" s="59"/>
    </row>
    <row r="269" spans="1:8" ht="15">
      <c r="A269" s="59"/>
      <c r="B269" s="59"/>
      <c r="C269" s="35"/>
      <c r="D269" s="35"/>
      <c r="E269" s="35"/>
      <c r="F269" s="35"/>
      <c r="G269" s="35"/>
      <c r="H269" s="59"/>
    </row>
    <row r="270" spans="1:8" ht="15">
      <c r="A270" s="59"/>
      <c r="B270" s="59"/>
      <c r="C270" s="35"/>
      <c r="D270" s="35"/>
      <c r="E270" s="35"/>
      <c r="F270" s="35"/>
      <c r="G270" s="35"/>
      <c r="H270" s="59"/>
    </row>
    <row r="271" spans="1:8" ht="15">
      <c r="A271" s="59"/>
      <c r="B271" s="59"/>
      <c r="C271" s="35"/>
      <c r="D271" s="35"/>
      <c r="E271" s="35"/>
      <c r="F271" s="35"/>
      <c r="G271" s="35"/>
      <c r="H271" s="59"/>
    </row>
    <row r="272" spans="1:8" ht="15">
      <c r="A272" s="59"/>
      <c r="B272" s="59"/>
      <c r="C272" s="35"/>
      <c r="D272" s="35"/>
      <c r="E272" s="35"/>
      <c r="F272" s="35"/>
      <c r="G272" s="35"/>
      <c r="H272" s="59"/>
    </row>
    <row r="273" spans="1:8" ht="15">
      <c r="A273" s="59"/>
      <c r="B273" s="59"/>
      <c r="C273" s="35"/>
      <c r="D273" s="35"/>
      <c r="E273" s="35"/>
      <c r="F273" s="35"/>
      <c r="G273" s="35"/>
      <c r="H273" s="59"/>
    </row>
    <row r="274" spans="1:8" ht="15">
      <c r="A274" s="59"/>
      <c r="B274" s="59"/>
      <c r="C274" s="35"/>
      <c r="D274" s="35"/>
      <c r="E274" s="35"/>
      <c r="F274" s="35"/>
      <c r="G274" s="35"/>
      <c r="H274" s="59"/>
    </row>
    <row r="275" spans="1:8" ht="15">
      <c r="A275" s="59"/>
      <c r="B275" s="59"/>
      <c r="C275" s="35"/>
      <c r="D275" s="35"/>
      <c r="E275" s="35"/>
      <c r="F275" s="35"/>
      <c r="G275" s="35"/>
      <c r="H275" s="59"/>
    </row>
    <row r="276" spans="1:8" ht="15">
      <c r="A276" s="59"/>
      <c r="B276" s="59"/>
      <c r="C276" s="35"/>
      <c r="D276" s="35"/>
      <c r="E276" s="35"/>
      <c r="F276" s="35"/>
      <c r="G276" s="35"/>
      <c r="H276" s="59"/>
    </row>
    <row r="277" spans="1:8" ht="15">
      <c r="A277" s="59"/>
      <c r="B277" s="59"/>
      <c r="C277" s="35"/>
      <c r="D277" s="35"/>
      <c r="E277" s="35"/>
      <c r="F277" s="35"/>
      <c r="G277" s="35"/>
      <c r="H277" s="59"/>
    </row>
    <row r="278" spans="1:8" ht="15">
      <c r="A278" s="59"/>
      <c r="B278" s="59"/>
      <c r="C278" s="35"/>
      <c r="D278" s="35"/>
      <c r="E278" s="35"/>
      <c r="F278" s="35"/>
      <c r="G278" s="35"/>
      <c r="H278" s="59"/>
    </row>
    <row r="279" spans="1:8" ht="15">
      <c r="A279" s="59"/>
      <c r="B279" s="59"/>
      <c r="C279" s="35"/>
      <c r="D279" s="35"/>
      <c r="E279" s="35"/>
      <c r="F279" s="35"/>
      <c r="G279" s="35"/>
      <c r="H279" s="59"/>
    </row>
    <row r="280" spans="1:8" ht="15">
      <c r="A280" s="59"/>
      <c r="B280" s="59"/>
      <c r="C280" s="35"/>
      <c r="D280" s="35"/>
      <c r="E280" s="35"/>
      <c r="F280" s="35"/>
      <c r="G280" s="35"/>
      <c r="H280" s="59"/>
    </row>
    <row r="281" spans="1:8" ht="15">
      <c r="A281" s="59"/>
      <c r="B281" s="59"/>
      <c r="C281" s="35"/>
      <c r="D281" s="35"/>
      <c r="E281" s="35"/>
      <c r="F281" s="35"/>
      <c r="G281" s="35"/>
      <c r="H281" s="59"/>
    </row>
    <row r="282" spans="1:8" ht="15">
      <c r="A282" s="59"/>
      <c r="B282" s="59"/>
      <c r="C282" s="35"/>
      <c r="D282" s="35"/>
      <c r="E282" s="35"/>
      <c r="F282" s="35"/>
      <c r="G282" s="35"/>
      <c r="H282" s="59"/>
    </row>
    <row r="283" spans="1:8" ht="15">
      <c r="A283" s="59"/>
      <c r="B283" s="59"/>
      <c r="C283" s="35"/>
      <c r="D283" s="35"/>
      <c r="E283" s="35"/>
      <c r="F283" s="35"/>
      <c r="G283" s="35"/>
      <c r="H283" s="59"/>
    </row>
    <row r="284" spans="1:8" ht="15">
      <c r="A284" s="59"/>
      <c r="B284" s="59"/>
      <c r="C284" s="35"/>
      <c r="D284" s="35"/>
      <c r="E284" s="35"/>
      <c r="F284" s="35"/>
      <c r="G284" s="35"/>
      <c r="H284" s="59"/>
    </row>
    <row r="285" spans="1:8" ht="15">
      <c r="A285" s="59"/>
      <c r="B285" s="59"/>
      <c r="C285" s="35"/>
      <c r="D285" s="35"/>
      <c r="E285" s="35"/>
      <c r="F285" s="35"/>
      <c r="G285" s="35"/>
      <c r="H285" s="59"/>
    </row>
    <row r="286" spans="1:8" ht="15">
      <c r="A286" s="59"/>
      <c r="B286" s="59"/>
      <c r="C286" s="35"/>
      <c r="D286" s="35"/>
      <c r="E286" s="35"/>
      <c r="F286" s="35"/>
      <c r="G286" s="35"/>
      <c r="H286" s="59"/>
    </row>
    <row r="287" spans="1:8" ht="15">
      <c r="A287" s="59"/>
      <c r="B287" s="59"/>
      <c r="C287" s="35"/>
      <c r="D287" s="35"/>
      <c r="E287" s="35"/>
      <c r="F287" s="35"/>
      <c r="G287" s="35"/>
      <c r="H287" s="59"/>
    </row>
    <row r="288" spans="1:8" ht="15">
      <c r="A288" s="59"/>
      <c r="B288" s="59"/>
      <c r="C288" s="35"/>
      <c r="D288" s="35"/>
      <c r="E288" s="35"/>
      <c r="F288" s="35"/>
      <c r="G288" s="35"/>
      <c r="H288" s="59"/>
    </row>
    <row r="289" spans="1:8" ht="15">
      <c r="A289" s="59"/>
      <c r="B289" s="59"/>
      <c r="C289" s="35"/>
      <c r="D289" s="35"/>
      <c r="E289" s="35"/>
      <c r="F289" s="35"/>
      <c r="G289" s="35"/>
      <c r="H289" s="59"/>
    </row>
    <row r="290" spans="1:8" ht="15">
      <c r="A290" s="59"/>
      <c r="B290" s="59"/>
      <c r="C290" s="35"/>
      <c r="D290" s="35"/>
      <c r="E290" s="35"/>
      <c r="F290" s="35"/>
      <c r="G290" s="35"/>
      <c r="H290" s="59"/>
    </row>
    <row r="291" spans="1:8" ht="15">
      <c r="A291" s="59"/>
      <c r="B291" s="59"/>
      <c r="C291" s="35"/>
      <c r="D291" s="35"/>
      <c r="E291" s="35"/>
      <c r="F291" s="35"/>
      <c r="G291" s="35"/>
      <c r="H291" s="59"/>
    </row>
    <row r="292" spans="1:8" ht="15">
      <c r="A292" s="59"/>
      <c r="B292" s="59"/>
      <c r="C292" s="35"/>
      <c r="D292" s="35"/>
      <c r="E292" s="35"/>
      <c r="F292" s="35"/>
      <c r="G292" s="35"/>
      <c r="H292" s="59"/>
    </row>
    <row r="293" spans="1:8" ht="15">
      <c r="A293" s="59"/>
      <c r="B293" s="59"/>
      <c r="C293" s="35"/>
      <c r="D293" s="35"/>
      <c r="E293" s="35"/>
      <c r="F293" s="35"/>
      <c r="G293" s="35"/>
      <c r="H293" s="59"/>
    </row>
    <row r="294" spans="1:8" ht="15">
      <c r="A294" s="59"/>
      <c r="B294" s="59"/>
      <c r="C294" s="35"/>
      <c r="D294" s="35"/>
      <c r="E294" s="35"/>
      <c r="F294" s="35"/>
      <c r="G294" s="35"/>
      <c r="H294" s="59"/>
    </row>
    <row r="295" spans="1:8" ht="15">
      <c r="A295" s="59"/>
      <c r="B295" s="59"/>
      <c r="C295" s="35"/>
      <c r="D295" s="35"/>
      <c r="E295" s="35"/>
      <c r="F295" s="35"/>
      <c r="G295" s="35"/>
      <c r="H295" s="59"/>
    </row>
    <row r="296" spans="1:8" ht="15">
      <c r="A296" s="59"/>
      <c r="B296" s="59"/>
      <c r="C296" s="35"/>
      <c r="D296" s="35"/>
      <c r="E296" s="35"/>
      <c r="F296" s="35"/>
      <c r="G296" s="35"/>
      <c r="H296" s="59"/>
    </row>
    <row r="297" spans="1:8" ht="15">
      <c r="A297" s="59"/>
      <c r="B297" s="59"/>
      <c r="C297" s="35"/>
      <c r="D297" s="35"/>
      <c r="E297" s="35"/>
      <c r="F297" s="35"/>
      <c r="G297" s="35"/>
      <c r="H297" s="59"/>
    </row>
    <row r="298" spans="1:8" ht="15">
      <c r="A298" s="59"/>
      <c r="B298" s="59"/>
      <c r="C298" s="35"/>
      <c r="D298" s="35"/>
      <c r="E298" s="35"/>
      <c r="F298" s="35"/>
      <c r="G298" s="35"/>
      <c r="H298" s="59"/>
    </row>
    <row r="299" spans="1:8" ht="15">
      <c r="A299" s="59"/>
      <c r="B299" s="59"/>
      <c r="C299" s="35"/>
      <c r="D299" s="35"/>
      <c r="E299" s="35"/>
      <c r="F299" s="35"/>
      <c r="G299" s="35"/>
      <c r="H299" s="59"/>
    </row>
    <row r="300" spans="1:8" ht="15">
      <c r="A300" s="59"/>
      <c r="B300" s="59"/>
      <c r="C300" s="35"/>
      <c r="D300" s="35"/>
      <c r="E300" s="35"/>
      <c r="F300" s="35"/>
      <c r="G300" s="35"/>
      <c r="H300" s="59"/>
    </row>
    <row r="301" spans="1:8" ht="15">
      <c r="A301" s="59"/>
      <c r="B301" s="59"/>
      <c r="C301" s="35"/>
      <c r="D301" s="35"/>
      <c r="E301" s="35"/>
      <c r="F301" s="35"/>
      <c r="G301" s="35"/>
      <c r="H301" s="59"/>
    </row>
    <row r="302" spans="1:8" ht="15">
      <c r="A302" s="59"/>
      <c r="B302" s="59"/>
      <c r="C302" s="35"/>
      <c r="D302" s="35"/>
      <c r="E302" s="35"/>
      <c r="F302" s="35"/>
      <c r="G302" s="35"/>
      <c r="H302" s="59"/>
    </row>
    <row r="303" spans="1:8" ht="15">
      <c r="A303" s="59"/>
      <c r="B303" s="59"/>
      <c r="C303" s="35"/>
      <c r="D303" s="35"/>
      <c r="E303" s="35"/>
      <c r="F303" s="35"/>
      <c r="G303" s="35"/>
      <c r="H303" s="59"/>
    </row>
    <row r="304" spans="1:8" ht="15">
      <c r="A304" s="59"/>
      <c r="B304" s="59"/>
      <c r="C304" s="35"/>
      <c r="D304" s="35"/>
      <c r="E304" s="35"/>
      <c r="F304" s="35"/>
      <c r="G304" s="35"/>
      <c r="H304" s="59"/>
    </row>
    <row r="305" spans="1:8" ht="15">
      <c r="A305" s="59"/>
      <c r="B305" s="59"/>
      <c r="C305" s="35"/>
      <c r="D305" s="35"/>
      <c r="E305" s="35"/>
      <c r="F305" s="35"/>
      <c r="G305" s="35"/>
      <c r="H305" s="59"/>
    </row>
    <row r="306" spans="1:8" ht="15">
      <c r="A306" s="59"/>
      <c r="B306" s="59"/>
      <c r="C306" s="35"/>
      <c r="D306" s="35"/>
      <c r="E306" s="35"/>
      <c r="F306" s="35"/>
      <c r="G306" s="35"/>
      <c r="H306" s="59"/>
    </row>
    <row r="307" spans="1:8" ht="15">
      <c r="A307" s="59"/>
      <c r="B307" s="59"/>
      <c r="C307" s="35"/>
      <c r="D307" s="35"/>
      <c r="E307" s="35"/>
      <c r="F307" s="35"/>
      <c r="G307" s="35"/>
      <c r="H307" s="59"/>
    </row>
    <row r="308" spans="1:8" ht="15">
      <c r="A308" s="59"/>
      <c r="B308" s="59"/>
      <c r="C308" s="35"/>
      <c r="D308" s="35"/>
      <c r="E308" s="35"/>
      <c r="F308" s="35"/>
      <c r="G308" s="35"/>
      <c r="H308" s="59"/>
    </row>
    <row r="309" spans="1:8" ht="15">
      <c r="A309" s="59"/>
      <c r="B309" s="59"/>
      <c r="C309" s="35"/>
      <c r="D309" s="35"/>
      <c r="E309" s="35"/>
      <c r="F309" s="35"/>
      <c r="G309" s="35"/>
      <c r="H309" s="59"/>
    </row>
    <row r="310" spans="1:8" ht="15">
      <c r="A310" s="59"/>
      <c r="B310" s="59"/>
      <c r="C310" s="35"/>
      <c r="D310" s="35"/>
      <c r="E310" s="35"/>
      <c r="F310" s="35"/>
      <c r="G310" s="35"/>
      <c r="H310" s="59"/>
    </row>
    <row r="311" spans="1:8" ht="15">
      <c r="A311" s="59"/>
      <c r="B311" s="59"/>
      <c r="C311" s="35"/>
      <c r="D311" s="35"/>
      <c r="E311" s="35"/>
      <c r="F311" s="35"/>
      <c r="G311" s="35"/>
      <c r="H311" s="59"/>
    </row>
    <row r="312" spans="1:8" ht="15">
      <c r="A312" s="59"/>
      <c r="B312" s="59"/>
      <c r="C312" s="35"/>
      <c r="D312" s="35"/>
      <c r="E312" s="35"/>
      <c r="F312" s="35"/>
      <c r="G312" s="35"/>
      <c r="H312" s="59"/>
    </row>
    <row r="313" spans="1:8" ht="15">
      <c r="A313" s="59"/>
      <c r="B313" s="59"/>
      <c r="C313" s="35"/>
      <c r="D313" s="35"/>
      <c r="E313" s="35"/>
      <c r="F313" s="35"/>
      <c r="G313" s="35"/>
      <c r="H313" s="59"/>
    </row>
    <row r="314" spans="1:8" ht="15">
      <c r="A314" s="59"/>
      <c r="B314" s="59"/>
      <c r="C314" s="35"/>
      <c r="D314" s="35"/>
      <c r="E314" s="35"/>
      <c r="F314" s="35"/>
      <c r="G314" s="35"/>
      <c r="H314" s="59"/>
    </row>
    <row r="315" spans="1:8" ht="15">
      <c r="A315" s="59"/>
      <c r="B315" s="59"/>
      <c r="C315" s="35"/>
      <c r="D315" s="35"/>
      <c r="E315" s="35"/>
      <c r="F315" s="35"/>
      <c r="G315" s="35"/>
      <c r="H315" s="59"/>
    </row>
    <row r="316" spans="1:8" ht="15">
      <c r="A316" s="59"/>
      <c r="B316" s="59"/>
      <c r="C316" s="35"/>
      <c r="D316" s="35"/>
      <c r="E316" s="35"/>
      <c r="F316" s="35"/>
      <c r="G316" s="35"/>
      <c r="H316" s="59"/>
    </row>
    <row r="317" spans="1:8" ht="15">
      <c r="A317" s="59"/>
      <c r="B317" s="59"/>
      <c r="C317" s="35"/>
      <c r="D317" s="35"/>
      <c r="E317" s="35"/>
      <c r="F317" s="35"/>
      <c r="G317" s="35"/>
      <c r="H317" s="59"/>
    </row>
    <row r="318" spans="1:8" ht="15">
      <c r="A318" s="59"/>
      <c r="B318" s="59"/>
      <c r="C318" s="35"/>
      <c r="D318" s="35"/>
      <c r="E318" s="35"/>
      <c r="F318" s="35"/>
      <c r="G318" s="35"/>
      <c r="H318" s="59"/>
    </row>
    <row r="319" spans="1:8" ht="15">
      <c r="A319" s="59"/>
      <c r="B319" s="59"/>
      <c r="C319" s="35"/>
      <c r="D319" s="35"/>
      <c r="E319" s="35"/>
      <c r="F319" s="35"/>
      <c r="G319" s="35"/>
      <c r="H319" s="59"/>
    </row>
    <row r="320" spans="1:8" ht="15">
      <c r="A320" s="59"/>
      <c r="B320" s="59"/>
      <c r="C320" s="35"/>
      <c r="D320" s="35"/>
      <c r="E320" s="35"/>
      <c r="F320" s="35"/>
      <c r="G320" s="35"/>
      <c r="H320" s="59"/>
    </row>
    <row r="321" spans="1:8" ht="15">
      <c r="A321" s="59"/>
      <c r="B321" s="59"/>
      <c r="C321" s="35"/>
      <c r="D321" s="35"/>
      <c r="E321" s="35"/>
      <c r="F321" s="35"/>
      <c r="G321" s="35"/>
      <c r="H321" s="59"/>
    </row>
    <row r="322" spans="1:8" ht="15">
      <c r="A322" s="59"/>
      <c r="B322" s="59"/>
      <c r="C322" s="35"/>
      <c r="D322" s="35"/>
      <c r="E322" s="35"/>
      <c r="F322" s="35"/>
      <c r="G322" s="35"/>
      <c r="H322" s="59"/>
    </row>
    <row r="323" spans="1:8" ht="15">
      <c r="A323" s="59"/>
      <c r="B323" s="59"/>
      <c r="C323" s="35"/>
      <c r="D323" s="35"/>
      <c r="E323" s="35"/>
      <c r="F323" s="35"/>
      <c r="G323" s="35"/>
      <c r="H323" s="59"/>
    </row>
    <row r="324" spans="1:8" ht="15">
      <c r="A324" s="59"/>
      <c r="B324" s="59"/>
      <c r="C324" s="35"/>
      <c r="D324" s="35"/>
      <c r="E324" s="35"/>
      <c r="F324" s="35"/>
      <c r="G324" s="35"/>
      <c r="H324" s="59"/>
    </row>
    <row r="325" spans="1:8" ht="15">
      <c r="A325" s="59"/>
      <c r="B325" s="59"/>
      <c r="C325" s="35"/>
      <c r="D325" s="35"/>
      <c r="E325" s="35"/>
      <c r="F325" s="35"/>
      <c r="G325" s="35"/>
      <c r="H325" s="59"/>
    </row>
    <row r="326" spans="1:8" ht="15">
      <c r="A326" s="59"/>
      <c r="B326" s="59"/>
      <c r="C326" s="35"/>
      <c r="D326" s="35"/>
      <c r="E326" s="35"/>
      <c r="F326" s="35"/>
      <c r="G326" s="35"/>
      <c r="H326" s="59"/>
    </row>
    <row r="327" spans="1:8" ht="15">
      <c r="A327" s="59"/>
      <c r="B327" s="59"/>
      <c r="C327" s="35"/>
      <c r="D327" s="35"/>
      <c r="E327" s="35"/>
      <c r="F327" s="35"/>
      <c r="G327" s="35"/>
      <c r="H327" s="59"/>
    </row>
    <row r="328" spans="1:8" ht="15">
      <c r="A328" s="59"/>
      <c r="B328" s="59"/>
      <c r="C328" s="35"/>
      <c r="D328" s="35"/>
      <c r="E328" s="35"/>
      <c r="F328" s="35"/>
      <c r="G328" s="35"/>
      <c r="H328" s="59"/>
    </row>
    <row r="329" spans="1:8" ht="15">
      <c r="A329" s="59"/>
      <c r="B329" s="59"/>
      <c r="C329" s="35"/>
      <c r="D329" s="35"/>
      <c r="E329" s="35"/>
      <c r="F329" s="35"/>
      <c r="G329" s="35"/>
      <c r="H329" s="59"/>
    </row>
    <row r="330" spans="1:8" ht="15">
      <c r="A330" s="59"/>
      <c r="B330" s="59"/>
      <c r="C330" s="35"/>
      <c r="D330" s="35"/>
      <c r="E330" s="35"/>
      <c r="F330" s="35"/>
      <c r="G330" s="35"/>
      <c r="H330" s="59"/>
    </row>
    <row r="331" spans="1:8" ht="15">
      <c r="A331" s="59"/>
      <c r="B331" s="59"/>
      <c r="C331" s="35"/>
      <c r="D331" s="35"/>
      <c r="E331" s="35"/>
      <c r="F331" s="35"/>
      <c r="G331" s="35"/>
      <c r="H331" s="59"/>
    </row>
    <row r="332" spans="1:8" ht="15">
      <c r="A332" s="59"/>
      <c r="B332" s="59"/>
      <c r="C332" s="35"/>
      <c r="D332" s="35"/>
      <c r="E332" s="35"/>
      <c r="F332" s="35"/>
      <c r="G332" s="35"/>
      <c r="H332" s="59"/>
    </row>
    <row r="333" spans="1:8" ht="15">
      <c r="A333" s="59"/>
      <c r="B333" s="59"/>
      <c r="C333" s="35"/>
      <c r="D333" s="35"/>
      <c r="E333" s="35"/>
      <c r="F333" s="35"/>
      <c r="G333" s="35"/>
      <c r="H333" s="59"/>
    </row>
    <row r="334" spans="1:8" ht="15">
      <c r="A334" s="59"/>
      <c r="B334" s="59"/>
      <c r="C334" s="35"/>
      <c r="D334" s="35"/>
      <c r="E334" s="35"/>
      <c r="F334" s="35"/>
      <c r="G334" s="35"/>
      <c r="H334" s="59"/>
    </row>
    <row r="335" spans="1:8" ht="15">
      <c r="A335" s="59"/>
      <c r="B335" s="59"/>
      <c r="C335" s="35"/>
      <c r="D335" s="35"/>
      <c r="E335" s="35"/>
      <c r="F335" s="35"/>
      <c r="G335" s="35"/>
      <c r="H335" s="59"/>
    </row>
    <row r="336" spans="1:8" ht="15">
      <c r="A336" s="59"/>
      <c r="B336" s="59"/>
      <c r="C336" s="35"/>
      <c r="D336" s="35"/>
      <c r="E336" s="35"/>
      <c r="F336" s="35"/>
      <c r="G336" s="35"/>
      <c r="H336" s="59"/>
    </row>
    <row r="337" spans="1:8" ht="15">
      <c r="A337" s="59"/>
      <c r="B337" s="59"/>
      <c r="C337" s="35"/>
      <c r="D337" s="35"/>
      <c r="E337" s="35"/>
      <c r="F337" s="35"/>
      <c r="G337" s="35"/>
      <c r="H337" s="59"/>
    </row>
    <row r="338" spans="1:8" ht="15">
      <c r="A338" s="59"/>
      <c r="B338" s="59"/>
      <c r="C338" s="35"/>
      <c r="D338" s="35"/>
      <c r="E338" s="35"/>
      <c r="F338" s="35"/>
      <c r="G338" s="35"/>
      <c r="H338" s="59"/>
    </row>
    <row r="339" spans="1:8" ht="15">
      <c r="A339" s="59"/>
      <c r="B339" s="59"/>
      <c r="C339" s="35"/>
      <c r="D339" s="35"/>
      <c r="E339" s="35"/>
      <c r="F339" s="35"/>
      <c r="G339" s="35"/>
      <c r="H339" s="59"/>
    </row>
    <row r="340" spans="1:8" ht="15">
      <c r="A340" s="59"/>
      <c r="B340" s="59"/>
      <c r="C340" s="35"/>
      <c r="D340" s="35"/>
      <c r="E340" s="35"/>
      <c r="F340" s="35"/>
      <c r="G340" s="35"/>
      <c r="H340" s="59"/>
    </row>
    <row r="341" spans="1:8" ht="15">
      <c r="A341" s="59"/>
      <c r="B341" s="59"/>
      <c r="C341" s="35"/>
      <c r="D341" s="35"/>
      <c r="E341" s="35"/>
      <c r="F341" s="35"/>
      <c r="G341" s="35"/>
      <c r="H341" s="59"/>
    </row>
    <row r="342" spans="1:8" ht="15">
      <c r="A342" s="59"/>
      <c r="B342" s="59"/>
      <c r="C342" s="35"/>
      <c r="D342" s="35"/>
      <c r="E342" s="35"/>
      <c r="F342" s="35"/>
      <c r="G342" s="35"/>
      <c r="H342" s="59"/>
    </row>
    <row r="343" spans="1:8" ht="15">
      <c r="A343" s="59"/>
      <c r="B343" s="59"/>
      <c r="C343" s="35"/>
      <c r="D343" s="35"/>
      <c r="E343" s="35"/>
      <c r="F343" s="35"/>
      <c r="G343" s="35"/>
      <c r="H343" s="59"/>
    </row>
    <row r="344" spans="1:8" ht="15">
      <c r="A344" s="59"/>
      <c r="B344" s="59"/>
      <c r="C344" s="35"/>
      <c r="D344" s="35"/>
      <c r="E344" s="35"/>
      <c r="F344" s="35"/>
      <c r="G344" s="35"/>
      <c r="H344" s="59"/>
    </row>
    <row r="345" spans="1:8" ht="15">
      <c r="A345" s="59"/>
      <c r="B345" s="59"/>
      <c r="C345" s="35"/>
      <c r="D345" s="35"/>
      <c r="E345" s="35"/>
      <c r="F345" s="35"/>
      <c r="G345" s="35"/>
      <c r="H345" s="59"/>
    </row>
    <row r="346" spans="1:8" ht="15">
      <c r="A346" s="59"/>
      <c r="B346" s="59"/>
      <c r="C346" s="35"/>
      <c r="D346" s="35"/>
      <c r="E346" s="35"/>
      <c r="F346" s="35"/>
      <c r="G346" s="35"/>
      <c r="H346" s="59"/>
    </row>
    <row r="347" spans="1:8" ht="15">
      <c r="A347" s="59"/>
      <c r="B347" s="59"/>
      <c r="C347" s="35"/>
      <c r="D347" s="35"/>
      <c r="E347" s="35"/>
      <c r="F347" s="35"/>
      <c r="G347" s="35"/>
      <c r="H347" s="59"/>
    </row>
    <row r="348" spans="1:8" ht="15">
      <c r="A348" s="59"/>
      <c r="B348" s="59"/>
      <c r="C348" s="35"/>
      <c r="D348" s="35"/>
      <c r="E348" s="35"/>
      <c r="F348" s="35"/>
      <c r="G348" s="35"/>
      <c r="H348" s="59"/>
    </row>
    <row r="349" spans="1:8" ht="15">
      <c r="A349" s="59"/>
      <c r="B349" s="59"/>
      <c r="C349" s="35"/>
      <c r="D349" s="35"/>
      <c r="E349" s="35"/>
      <c r="F349" s="35"/>
      <c r="G349" s="35"/>
      <c r="H349" s="59"/>
    </row>
    <row r="350" spans="1:8" ht="15">
      <c r="A350" s="59"/>
      <c r="B350" s="59"/>
      <c r="C350" s="35"/>
      <c r="D350" s="35"/>
      <c r="E350" s="35"/>
      <c r="F350" s="35"/>
      <c r="G350" s="35"/>
      <c r="H350" s="59"/>
    </row>
    <row r="351" spans="1:8" ht="15">
      <c r="A351" s="59"/>
      <c r="B351" s="59"/>
      <c r="C351" s="35"/>
      <c r="D351" s="35"/>
      <c r="E351" s="35"/>
      <c r="F351" s="35"/>
      <c r="G351" s="35"/>
      <c r="H351" s="59"/>
    </row>
    <row r="352" spans="1:8" ht="15">
      <c r="A352" s="59"/>
      <c r="B352" s="59"/>
      <c r="C352" s="35"/>
      <c r="D352" s="35"/>
      <c r="E352" s="35"/>
      <c r="F352" s="35"/>
      <c r="G352" s="35"/>
      <c r="H352" s="59"/>
    </row>
    <row r="353" spans="1:8" ht="15">
      <c r="A353" s="59"/>
      <c r="B353" s="59"/>
      <c r="C353" s="35"/>
      <c r="D353" s="35"/>
      <c r="E353" s="35"/>
      <c r="F353" s="35"/>
      <c r="G353" s="35"/>
      <c r="H353" s="59"/>
    </row>
    <row r="354" spans="1:8" ht="15">
      <c r="A354" s="59"/>
      <c r="B354" s="59"/>
      <c r="C354" s="35"/>
      <c r="D354" s="35"/>
      <c r="E354" s="35"/>
      <c r="F354" s="35"/>
      <c r="G354" s="35"/>
      <c r="H354" s="59"/>
    </row>
    <row r="355" spans="1:8" ht="15">
      <c r="A355" s="59"/>
      <c r="B355" s="59"/>
      <c r="C355" s="35"/>
      <c r="D355" s="35"/>
      <c r="E355" s="35"/>
      <c r="F355" s="35"/>
      <c r="G355" s="35"/>
      <c r="H355" s="59"/>
    </row>
    <row r="356" spans="1:8" ht="15">
      <c r="A356" s="59"/>
      <c r="B356" s="59"/>
      <c r="C356" s="35"/>
      <c r="D356" s="35"/>
      <c r="E356" s="35"/>
      <c r="F356" s="35"/>
      <c r="G356" s="35"/>
      <c r="H356" s="59"/>
    </row>
    <row r="357" spans="1:8" ht="15">
      <c r="A357" s="59"/>
      <c r="B357" s="59"/>
      <c r="C357" s="35"/>
      <c r="D357" s="35"/>
      <c r="E357" s="35"/>
      <c r="F357" s="35"/>
      <c r="G357" s="35"/>
      <c r="H357" s="59"/>
    </row>
    <row r="358" spans="1:8" ht="15">
      <c r="A358" s="59"/>
      <c r="B358" s="59"/>
      <c r="C358" s="35"/>
      <c r="D358" s="35"/>
      <c r="E358" s="35"/>
      <c r="F358" s="35"/>
      <c r="G358" s="35"/>
      <c r="H358" s="59"/>
    </row>
    <row r="359" spans="1:8" ht="15">
      <c r="A359" s="59"/>
      <c r="B359" s="59"/>
      <c r="C359" s="35"/>
      <c r="D359" s="35"/>
      <c r="E359" s="35"/>
      <c r="F359" s="35"/>
      <c r="G359" s="35"/>
      <c r="H359" s="59"/>
    </row>
    <row r="360" spans="1:8" ht="15">
      <c r="A360" s="59"/>
      <c r="B360" s="59"/>
      <c r="C360" s="35"/>
      <c r="D360" s="35"/>
      <c r="E360" s="35"/>
      <c r="F360" s="35"/>
      <c r="G360" s="35"/>
      <c r="H360" s="59"/>
    </row>
    <row r="361" spans="1:8" ht="15">
      <c r="A361" s="59"/>
      <c r="B361" s="59"/>
      <c r="C361" s="35"/>
      <c r="D361" s="35"/>
      <c r="E361" s="35"/>
      <c r="F361" s="35"/>
      <c r="G361" s="35"/>
      <c r="H361" s="59"/>
    </row>
    <row r="362" spans="1:8" ht="15">
      <c r="A362" s="59"/>
      <c r="B362" s="59"/>
      <c r="C362" s="35"/>
      <c r="D362" s="35"/>
      <c r="E362" s="35"/>
      <c r="F362" s="35"/>
      <c r="G362" s="35"/>
      <c r="H362" s="59"/>
    </row>
    <row r="363" spans="1:8" ht="15">
      <c r="A363" s="59"/>
      <c r="B363" s="59"/>
      <c r="C363" s="35"/>
      <c r="D363" s="35"/>
      <c r="E363" s="35"/>
      <c r="F363" s="35"/>
      <c r="G363" s="35"/>
      <c r="H363" s="59"/>
    </row>
    <row r="364" spans="1:8" ht="15">
      <c r="A364" s="59"/>
      <c r="B364" s="59"/>
      <c r="C364" s="35"/>
      <c r="D364" s="35"/>
      <c r="E364" s="35"/>
      <c r="F364" s="35"/>
      <c r="G364" s="35"/>
      <c r="H364" s="59"/>
    </row>
    <row r="365" spans="1:8" ht="15">
      <c r="A365" s="59"/>
      <c r="B365" s="59"/>
      <c r="C365" s="35"/>
      <c r="D365" s="35"/>
      <c r="E365" s="35"/>
      <c r="F365" s="35"/>
      <c r="G365" s="35"/>
      <c r="H365" s="59"/>
    </row>
    <row r="366" spans="1:8" ht="15">
      <c r="A366" s="59"/>
      <c r="B366" s="59"/>
      <c r="C366" s="35"/>
      <c r="D366" s="35"/>
      <c r="E366" s="35"/>
      <c r="F366" s="35"/>
      <c r="G366" s="35"/>
      <c r="H366" s="59"/>
    </row>
    <row r="367" spans="1:8" ht="15">
      <c r="A367" s="59"/>
      <c r="B367" s="59"/>
      <c r="C367" s="35"/>
      <c r="D367" s="35"/>
      <c r="E367" s="35"/>
      <c r="F367" s="35"/>
      <c r="G367" s="35"/>
      <c r="H367" s="59"/>
    </row>
    <row r="368" spans="1:8" ht="15">
      <c r="A368" s="59"/>
      <c r="B368" s="59"/>
      <c r="C368" s="35"/>
      <c r="D368" s="35"/>
      <c r="E368" s="35"/>
      <c r="F368" s="35"/>
      <c r="G368" s="35"/>
      <c r="H368" s="59"/>
    </row>
    <row r="369" spans="1:8" ht="15">
      <c r="A369" s="59"/>
      <c r="B369" s="59"/>
      <c r="C369" s="35"/>
      <c r="D369" s="35"/>
      <c r="E369" s="35"/>
      <c r="F369" s="35"/>
      <c r="G369" s="35"/>
      <c r="H369" s="59"/>
    </row>
    <row r="370" spans="1:8" ht="15">
      <c r="A370" s="59"/>
      <c r="B370" s="59"/>
      <c r="C370" s="35"/>
      <c r="D370" s="35"/>
      <c r="E370" s="35"/>
      <c r="F370" s="35"/>
      <c r="G370" s="35"/>
      <c r="H370" s="59"/>
    </row>
    <row r="371" spans="1:8" ht="15">
      <c r="A371" s="59"/>
      <c r="B371" s="59"/>
      <c r="C371" s="35"/>
      <c r="D371" s="35"/>
      <c r="E371" s="35"/>
      <c r="F371" s="35"/>
      <c r="G371" s="35"/>
      <c r="H371" s="59"/>
    </row>
    <row r="372" spans="1:8" ht="15">
      <c r="A372" s="59"/>
      <c r="B372" s="59"/>
      <c r="C372" s="35"/>
      <c r="D372" s="35"/>
      <c r="E372" s="35"/>
      <c r="F372" s="35"/>
      <c r="G372" s="35"/>
      <c r="H372" s="59"/>
    </row>
    <row r="373" spans="1:8" ht="15">
      <c r="A373" s="59"/>
      <c r="B373" s="59"/>
      <c r="C373" s="35"/>
      <c r="D373" s="35"/>
      <c r="E373" s="35"/>
      <c r="F373" s="35"/>
      <c r="G373" s="35"/>
      <c r="H373" s="59"/>
    </row>
    <row r="374" spans="1:8" ht="15">
      <c r="A374" s="59"/>
      <c r="B374" s="59"/>
      <c r="C374" s="35"/>
      <c r="D374" s="35"/>
      <c r="E374" s="35"/>
      <c r="F374" s="35"/>
      <c r="G374" s="35"/>
      <c r="H374" s="59"/>
    </row>
    <row r="375" spans="1:8" ht="15">
      <c r="A375" s="59"/>
      <c r="B375" s="59"/>
      <c r="C375" s="35"/>
      <c r="D375" s="35"/>
      <c r="E375" s="35"/>
      <c r="F375" s="35"/>
      <c r="G375" s="35"/>
      <c r="H375" s="59"/>
    </row>
    <row r="376" spans="1:8" ht="15">
      <c r="A376" s="59"/>
      <c r="B376" s="59"/>
      <c r="C376" s="35"/>
      <c r="D376" s="35"/>
      <c r="E376" s="35"/>
      <c r="F376" s="35"/>
      <c r="G376" s="35"/>
      <c r="H376" s="59"/>
    </row>
    <row r="377" spans="1:8" ht="15">
      <c r="A377" s="59"/>
      <c r="B377" s="59"/>
      <c r="C377" s="35"/>
      <c r="D377" s="35"/>
      <c r="E377" s="35"/>
      <c r="F377" s="35"/>
      <c r="G377" s="35"/>
      <c r="H377" s="59"/>
    </row>
    <row r="378" spans="1:8" ht="15">
      <c r="A378" s="59"/>
      <c r="B378" s="59"/>
      <c r="C378" s="35"/>
      <c r="D378" s="35"/>
      <c r="E378" s="35"/>
      <c r="F378" s="35"/>
      <c r="G378" s="35"/>
      <c r="H378" s="59"/>
    </row>
    <row r="379" spans="1:8" ht="15">
      <c r="A379" s="59"/>
      <c r="B379" s="59"/>
      <c r="C379" s="35"/>
      <c r="D379" s="35"/>
      <c r="E379" s="35"/>
      <c r="F379" s="35"/>
      <c r="G379" s="35"/>
      <c r="H379" s="59"/>
    </row>
    <row r="380" spans="1:8" ht="15">
      <c r="A380" s="59"/>
      <c r="B380" s="59"/>
      <c r="C380" s="35"/>
      <c r="D380" s="35"/>
      <c r="E380" s="35"/>
      <c r="F380" s="35"/>
      <c r="G380" s="35"/>
      <c r="H380" s="59"/>
    </row>
    <row r="381" spans="1:8" ht="15">
      <c r="A381" s="59"/>
      <c r="B381" s="59"/>
      <c r="C381" s="35"/>
      <c r="D381" s="35"/>
      <c r="E381" s="35"/>
      <c r="F381" s="35"/>
      <c r="G381" s="35"/>
      <c r="H381" s="59"/>
    </row>
    <row r="382" spans="1:8" ht="15">
      <c r="A382" s="59"/>
      <c r="B382" s="59"/>
      <c r="C382" s="35"/>
      <c r="D382" s="35"/>
      <c r="E382" s="35"/>
      <c r="F382" s="35"/>
      <c r="G382" s="35"/>
      <c r="H382" s="59"/>
    </row>
    <row r="383" spans="1:8" ht="15">
      <c r="A383" s="59"/>
      <c r="B383" s="59"/>
      <c r="C383" s="35"/>
      <c r="D383" s="35"/>
      <c r="E383" s="35"/>
      <c r="F383" s="35"/>
      <c r="G383" s="35"/>
      <c r="H383" s="59"/>
    </row>
    <row r="384" spans="1:8" ht="15">
      <c r="A384" s="59"/>
      <c r="B384" s="59"/>
      <c r="C384" s="35"/>
      <c r="D384" s="35"/>
      <c r="E384" s="35"/>
      <c r="F384" s="35"/>
      <c r="G384" s="35"/>
      <c r="H384" s="59"/>
    </row>
    <row r="385" spans="1:8" ht="15">
      <c r="A385" s="59"/>
      <c r="B385" s="59"/>
      <c r="C385" s="35"/>
      <c r="D385" s="35"/>
      <c r="E385" s="35"/>
      <c r="F385" s="35"/>
      <c r="G385" s="35"/>
      <c r="H385" s="59"/>
    </row>
    <row r="386" spans="1:8" ht="15">
      <c r="A386" s="59"/>
      <c r="B386" s="59"/>
      <c r="C386" s="35"/>
      <c r="D386" s="35"/>
      <c r="E386" s="35"/>
      <c r="F386" s="35"/>
      <c r="G386" s="35"/>
      <c r="H386" s="59"/>
    </row>
    <row r="387" spans="1:8" ht="15">
      <c r="A387" s="59"/>
      <c r="B387" s="59"/>
      <c r="C387" s="35"/>
      <c r="D387" s="35"/>
      <c r="E387" s="35"/>
      <c r="F387" s="35"/>
      <c r="G387" s="35"/>
      <c r="H387" s="59"/>
    </row>
    <row r="388" spans="1:8" ht="15">
      <c r="A388" s="59"/>
      <c r="B388" s="59"/>
      <c r="C388" s="35"/>
      <c r="D388" s="35"/>
      <c r="E388" s="35"/>
      <c r="F388" s="35"/>
      <c r="G388" s="35"/>
      <c r="H388" s="59"/>
    </row>
    <row r="389" spans="1:8" ht="15">
      <c r="A389" s="59"/>
      <c r="B389" s="59"/>
      <c r="C389" s="35"/>
      <c r="D389" s="35"/>
      <c r="E389" s="35"/>
      <c r="F389" s="35"/>
      <c r="G389" s="35"/>
      <c r="H389" s="59"/>
    </row>
    <row r="390" spans="1:8" ht="15">
      <c r="A390" s="59"/>
      <c r="B390" s="59"/>
      <c r="C390" s="35"/>
      <c r="D390" s="35"/>
      <c r="E390" s="35"/>
      <c r="F390" s="35"/>
      <c r="G390" s="35"/>
      <c r="H390" s="59"/>
    </row>
    <row r="391" spans="1:8" ht="15">
      <c r="A391" s="59"/>
      <c r="B391" s="59"/>
      <c r="C391" s="35"/>
      <c r="D391" s="35"/>
      <c r="E391" s="35"/>
      <c r="F391" s="35"/>
      <c r="G391" s="35"/>
      <c r="H391" s="59"/>
    </row>
    <row r="392" spans="1:8" ht="15">
      <c r="A392" s="59"/>
      <c r="B392" s="59"/>
      <c r="C392" s="35"/>
      <c r="D392" s="35"/>
      <c r="E392" s="35"/>
      <c r="F392" s="35"/>
      <c r="G392" s="35"/>
      <c r="H392" s="59"/>
    </row>
    <row r="393" spans="1:8" ht="15">
      <c r="A393" s="59"/>
      <c r="B393" s="59"/>
      <c r="C393" s="35"/>
      <c r="D393" s="35"/>
      <c r="E393" s="35"/>
      <c r="F393" s="35"/>
      <c r="G393" s="35"/>
      <c r="H393" s="59"/>
    </row>
    <row r="394" spans="1:8" ht="15">
      <c r="A394" s="59"/>
      <c r="B394" s="59"/>
      <c r="C394" s="35"/>
      <c r="D394" s="35"/>
      <c r="E394" s="35"/>
      <c r="F394" s="35"/>
      <c r="G394" s="35"/>
      <c r="H394" s="59"/>
    </row>
    <row r="395" spans="1:8" ht="15">
      <c r="A395" s="59"/>
      <c r="B395" s="59"/>
      <c r="C395" s="35"/>
      <c r="D395" s="35"/>
      <c r="E395" s="35"/>
      <c r="F395" s="35"/>
      <c r="G395" s="35"/>
      <c r="H395" s="59"/>
    </row>
    <row r="396" spans="1:8" ht="15">
      <c r="A396" s="59"/>
      <c r="B396" s="59"/>
      <c r="C396" s="35"/>
      <c r="D396" s="35"/>
      <c r="E396" s="35"/>
      <c r="F396" s="35"/>
      <c r="G396" s="35"/>
      <c r="H396" s="59"/>
    </row>
    <row r="397" spans="1:8" ht="15">
      <c r="A397" s="59"/>
      <c r="B397" s="59"/>
      <c r="C397" s="35"/>
      <c r="D397" s="35"/>
      <c r="E397" s="35"/>
      <c r="F397" s="35"/>
      <c r="G397" s="35"/>
      <c r="H397" s="59"/>
    </row>
    <row r="398" spans="1:8" ht="15">
      <c r="A398" s="59"/>
      <c r="B398" s="59"/>
      <c r="C398" s="35"/>
      <c r="D398" s="35"/>
      <c r="E398" s="35"/>
      <c r="F398" s="35"/>
      <c r="G398" s="35"/>
      <c r="H398" s="59"/>
    </row>
    <row r="399" spans="1:8" ht="15">
      <c r="A399" s="59"/>
      <c r="B399" s="59"/>
      <c r="C399" s="35"/>
      <c r="D399" s="35"/>
      <c r="E399" s="35"/>
      <c r="F399" s="35"/>
      <c r="G399" s="35"/>
      <c r="H399" s="59"/>
    </row>
    <row r="400" spans="1:8" ht="15">
      <c r="A400" s="59"/>
      <c r="B400" s="59"/>
      <c r="C400" s="35"/>
      <c r="D400" s="35"/>
      <c r="E400" s="35"/>
      <c r="F400" s="35"/>
      <c r="G400" s="35"/>
      <c r="H400" s="59"/>
    </row>
    <row r="401" spans="1:8" ht="15">
      <c r="A401" s="59"/>
      <c r="B401" s="59"/>
      <c r="C401" s="35"/>
      <c r="D401" s="35"/>
      <c r="E401" s="35"/>
      <c r="F401" s="35"/>
      <c r="G401" s="35"/>
      <c r="H401" s="59"/>
    </row>
    <row r="402" spans="1:8" ht="15">
      <c r="A402" s="59"/>
      <c r="B402" s="59"/>
      <c r="C402" s="35"/>
      <c r="D402" s="35"/>
      <c r="E402" s="35"/>
      <c r="F402" s="35"/>
      <c r="G402" s="35"/>
      <c r="H402" s="59"/>
    </row>
    <row r="403" spans="1:8" ht="15">
      <c r="A403" s="59"/>
      <c r="B403" s="59"/>
      <c r="C403" s="35"/>
      <c r="D403" s="35"/>
      <c r="E403" s="35"/>
      <c r="F403" s="35"/>
      <c r="G403" s="35"/>
      <c r="H403" s="59"/>
    </row>
    <row r="404" spans="1:8" ht="15">
      <c r="A404" s="59"/>
      <c r="B404" s="59"/>
      <c r="C404" s="35"/>
      <c r="D404" s="35"/>
      <c r="E404" s="35"/>
      <c r="F404" s="35"/>
      <c r="G404" s="35"/>
      <c r="H404" s="59"/>
    </row>
    <row r="405" spans="1:8" ht="15">
      <c r="A405" s="59"/>
      <c r="B405" s="59"/>
      <c r="C405" s="35"/>
      <c r="D405" s="35"/>
      <c r="E405" s="35"/>
      <c r="F405" s="35"/>
      <c r="G405" s="35"/>
      <c r="H405" s="59"/>
    </row>
    <row r="406" spans="1:8" ht="15">
      <c r="A406" s="59"/>
      <c r="B406" s="59"/>
      <c r="C406" s="35"/>
      <c r="D406" s="35"/>
      <c r="E406" s="35"/>
      <c r="F406" s="35"/>
      <c r="G406" s="35"/>
      <c r="H406" s="59"/>
    </row>
    <row r="407" spans="1:8" ht="15">
      <c r="A407" s="59"/>
      <c r="B407" s="59"/>
      <c r="C407" s="35"/>
      <c r="D407" s="35"/>
      <c r="E407" s="35"/>
      <c r="F407" s="35"/>
      <c r="G407" s="35"/>
      <c r="H407" s="59"/>
    </row>
    <row r="408" spans="1:8" ht="15">
      <c r="A408" s="59"/>
      <c r="B408" s="59"/>
      <c r="C408" s="35"/>
      <c r="D408" s="35"/>
      <c r="E408" s="35"/>
      <c r="F408" s="35"/>
      <c r="G408" s="35"/>
      <c r="H408" s="59"/>
    </row>
    <row r="409" spans="1:8" ht="15">
      <c r="A409" s="59"/>
      <c r="B409" s="59"/>
      <c r="C409" s="35"/>
      <c r="D409" s="35"/>
      <c r="E409" s="35"/>
      <c r="F409" s="35"/>
      <c r="G409" s="35"/>
      <c r="H409" s="59"/>
    </row>
    <row r="410" spans="1:8" ht="15">
      <c r="A410" s="59"/>
      <c r="B410" s="59"/>
      <c r="C410" s="35"/>
      <c r="D410" s="35"/>
      <c r="E410" s="35"/>
      <c r="F410" s="35"/>
      <c r="G410" s="35"/>
      <c r="H410" s="59"/>
    </row>
    <row r="411" spans="1:8" ht="15">
      <c r="A411" s="59"/>
      <c r="B411" s="59"/>
      <c r="C411" s="35"/>
      <c r="D411" s="35"/>
      <c r="E411" s="35"/>
      <c r="F411" s="35"/>
      <c r="G411" s="35"/>
      <c r="H411" s="59"/>
    </row>
    <row r="412" spans="1:8" ht="15">
      <c r="A412" s="59"/>
      <c r="B412" s="59"/>
      <c r="C412" s="35"/>
      <c r="D412" s="35"/>
      <c r="E412" s="35"/>
      <c r="F412" s="35"/>
      <c r="G412" s="35"/>
      <c r="H412" s="59"/>
    </row>
    <row r="413" spans="1:8" ht="15">
      <c r="A413" s="59"/>
      <c r="B413" s="59"/>
      <c r="C413" s="35"/>
      <c r="D413" s="35"/>
      <c r="E413" s="35"/>
      <c r="F413" s="35"/>
      <c r="G413" s="35"/>
      <c r="H413" s="59"/>
    </row>
    <row r="414" spans="1:8" ht="15">
      <c r="A414" s="59"/>
      <c r="B414" s="59"/>
      <c r="C414" s="35"/>
      <c r="D414" s="35"/>
      <c r="E414" s="35"/>
      <c r="F414" s="35"/>
      <c r="G414" s="35"/>
      <c r="H414" s="59"/>
    </row>
    <row r="415" spans="1:8" ht="15">
      <c r="A415" s="59"/>
      <c r="B415" s="59"/>
      <c r="C415" s="35"/>
      <c r="D415" s="35"/>
      <c r="E415" s="35"/>
      <c r="F415" s="35"/>
      <c r="G415" s="35"/>
      <c r="H415" s="59"/>
    </row>
    <row r="416" spans="1:8" ht="15">
      <c r="A416" s="59"/>
      <c r="B416" s="59"/>
      <c r="C416" s="35"/>
      <c r="D416" s="35"/>
      <c r="E416" s="35"/>
      <c r="F416" s="35"/>
      <c r="G416" s="35"/>
      <c r="H416" s="59"/>
    </row>
    <row r="417" spans="1:8" ht="15">
      <c r="A417" s="59"/>
      <c r="B417" s="59"/>
      <c r="C417" s="35"/>
      <c r="D417" s="35"/>
      <c r="E417" s="35"/>
      <c r="F417" s="35"/>
      <c r="G417" s="35"/>
      <c r="H417" s="59"/>
    </row>
    <row r="418" spans="1:8" ht="15">
      <c r="A418" s="59"/>
      <c r="B418" s="59"/>
      <c r="C418" s="35"/>
      <c r="D418" s="35"/>
      <c r="E418" s="35"/>
      <c r="F418" s="35"/>
      <c r="G418" s="35"/>
      <c r="H418" s="59"/>
    </row>
    <row r="419" spans="1:8" ht="15">
      <c r="A419" s="59"/>
      <c r="B419" s="59"/>
      <c r="C419" s="35"/>
      <c r="D419" s="35"/>
      <c r="E419" s="35"/>
      <c r="F419" s="35"/>
      <c r="G419" s="35"/>
      <c r="H419" s="59"/>
    </row>
    <row r="420" spans="1:8" ht="15">
      <c r="A420" s="59"/>
      <c r="B420" s="59"/>
      <c r="C420" s="35"/>
      <c r="D420" s="35"/>
      <c r="E420" s="35"/>
      <c r="F420" s="35"/>
      <c r="G420" s="35"/>
      <c r="H420" s="59"/>
    </row>
    <row r="421" spans="1:8" ht="15">
      <c r="A421" s="59"/>
      <c r="B421" s="59"/>
      <c r="C421" s="35"/>
      <c r="D421" s="35"/>
      <c r="E421" s="35"/>
      <c r="F421" s="35"/>
      <c r="G421" s="35"/>
      <c r="H421" s="59"/>
    </row>
    <row r="422" spans="1:8" ht="15">
      <c r="A422" s="59"/>
      <c r="B422" s="59"/>
      <c r="C422" s="35"/>
      <c r="D422" s="35"/>
      <c r="E422" s="35"/>
      <c r="F422" s="35"/>
      <c r="G422" s="35"/>
      <c r="H422" s="59"/>
    </row>
    <row r="423" spans="1:8" ht="15">
      <c r="A423" s="59"/>
      <c r="B423" s="59"/>
      <c r="C423" s="35"/>
      <c r="D423" s="35"/>
      <c r="E423" s="35"/>
      <c r="F423" s="35"/>
      <c r="G423" s="35"/>
      <c r="H423" s="59"/>
    </row>
    <row r="424" spans="1:8" ht="15">
      <c r="A424" s="59"/>
      <c r="B424" s="59"/>
      <c r="C424" s="35"/>
      <c r="D424" s="35"/>
      <c r="E424" s="35"/>
      <c r="F424" s="35"/>
      <c r="G424" s="35"/>
      <c r="H424" s="59"/>
    </row>
    <row r="425" spans="1:8" ht="15">
      <c r="A425" s="59"/>
      <c r="B425" s="59"/>
      <c r="C425" s="35"/>
      <c r="D425" s="35"/>
      <c r="E425" s="35"/>
      <c r="F425" s="35"/>
      <c r="G425" s="35"/>
      <c r="H425" s="59"/>
    </row>
    <row r="426" spans="1:8" ht="15">
      <c r="A426" s="59"/>
      <c r="B426" s="59"/>
      <c r="C426" s="35"/>
      <c r="D426" s="35"/>
      <c r="E426" s="35"/>
      <c r="F426" s="35"/>
      <c r="G426" s="35"/>
      <c r="H426" s="59"/>
    </row>
    <row r="427" spans="1:8" ht="15">
      <c r="A427" s="59"/>
      <c r="B427" s="59"/>
      <c r="C427" s="35"/>
      <c r="D427" s="35"/>
      <c r="E427" s="35"/>
      <c r="F427" s="35"/>
      <c r="G427" s="35"/>
      <c r="H427" s="59"/>
    </row>
    <row r="428" spans="1:8" ht="15">
      <c r="A428" s="59"/>
      <c r="B428" s="59"/>
      <c r="C428" s="35"/>
      <c r="D428" s="35"/>
      <c r="E428" s="35"/>
      <c r="F428" s="35"/>
      <c r="G428" s="35"/>
      <c r="H428" s="59"/>
    </row>
    <row r="429" spans="1:8" ht="15">
      <c r="A429" s="59"/>
      <c r="B429" s="59"/>
      <c r="C429" s="35"/>
      <c r="D429" s="35"/>
      <c r="E429" s="35"/>
      <c r="F429" s="35"/>
      <c r="G429" s="35"/>
      <c r="H429" s="59"/>
    </row>
    <row r="430" spans="1:8" ht="15">
      <c r="A430" s="59"/>
      <c r="B430" s="59"/>
      <c r="C430" s="35"/>
      <c r="D430" s="35"/>
      <c r="E430" s="35"/>
      <c r="F430" s="35"/>
      <c r="G430" s="35"/>
      <c r="H430" s="59"/>
    </row>
    <row r="431" spans="1:8" ht="15">
      <c r="A431" s="59"/>
      <c r="B431" s="59"/>
      <c r="C431" s="35"/>
      <c r="D431" s="35"/>
      <c r="E431" s="35"/>
      <c r="F431" s="35"/>
      <c r="G431" s="35"/>
      <c r="H431" s="59"/>
    </row>
    <row r="432" spans="1:8" ht="15">
      <c r="A432" s="59"/>
      <c r="B432" s="59"/>
      <c r="C432" s="35"/>
      <c r="D432" s="35"/>
      <c r="E432" s="35"/>
      <c r="F432" s="35"/>
      <c r="G432" s="35"/>
      <c r="H432" s="59"/>
    </row>
    <row r="433" spans="1:8" ht="15">
      <c r="A433" s="59"/>
      <c r="B433" s="59"/>
      <c r="C433" s="35"/>
      <c r="D433" s="35"/>
      <c r="E433" s="35"/>
      <c r="F433" s="35"/>
      <c r="G433" s="35"/>
      <c r="H433" s="59"/>
    </row>
    <row r="434" spans="1:8" ht="15">
      <c r="A434" s="59"/>
      <c r="B434" s="59"/>
      <c r="C434" s="35"/>
      <c r="D434" s="35"/>
      <c r="E434" s="35"/>
      <c r="F434" s="35"/>
      <c r="G434" s="35"/>
      <c r="H434" s="59"/>
    </row>
    <row r="435" spans="1:8" ht="15">
      <c r="A435" s="59"/>
      <c r="B435" s="59"/>
      <c r="C435" s="35"/>
      <c r="D435" s="35"/>
      <c r="E435" s="35"/>
      <c r="F435" s="35"/>
      <c r="G435" s="35"/>
      <c r="H435" s="59"/>
    </row>
    <row r="436" spans="1:8" ht="15">
      <c r="A436" s="59"/>
      <c r="B436" s="59"/>
      <c r="C436" s="35"/>
      <c r="D436" s="35"/>
      <c r="E436" s="35"/>
      <c r="F436" s="35"/>
      <c r="G436" s="35"/>
      <c r="H436" s="59"/>
    </row>
    <row r="437" spans="1:8" ht="15">
      <c r="A437" s="59"/>
      <c r="B437" s="59"/>
      <c r="C437" s="35"/>
      <c r="D437" s="35"/>
      <c r="E437" s="35"/>
      <c r="F437" s="35"/>
      <c r="G437" s="35"/>
      <c r="H437" s="59"/>
    </row>
    <row r="438" spans="1:8" ht="15">
      <c r="A438" s="59"/>
      <c r="B438" s="59"/>
      <c r="C438" s="35"/>
      <c r="D438" s="35"/>
      <c r="E438" s="35"/>
      <c r="F438" s="35"/>
      <c r="G438" s="35"/>
      <c r="H438" s="59"/>
    </row>
    <row r="439" spans="1:8" ht="15">
      <c r="A439" s="59"/>
      <c r="B439" s="59"/>
      <c r="C439" s="35"/>
      <c r="D439" s="35"/>
      <c r="E439" s="35"/>
      <c r="F439" s="35"/>
      <c r="G439" s="35"/>
      <c r="H439" s="59"/>
    </row>
    <row r="440" spans="1:8" ht="15">
      <c r="A440" s="59"/>
      <c r="B440" s="59"/>
      <c r="C440" s="35"/>
      <c r="D440" s="35"/>
      <c r="E440" s="35"/>
      <c r="F440" s="35"/>
      <c r="G440" s="35"/>
      <c r="H440" s="59"/>
    </row>
    <row r="441" spans="1:8" ht="15">
      <c r="A441" s="59"/>
      <c r="B441" s="59"/>
      <c r="C441" s="35"/>
      <c r="D441" s="35"/>
      <c r="E441" s="35"/>
      <c r="F441" s="35"/>
      <c r="G441" s="35"/>
      <c r="H441" s="59"/>
    </row>
    <row r="442" spans="1:8" ht="15">
      <c r="A442" s="59"/>
      <c r="B442" s="59"/>
      <c r="C442" s="35"/>
      <c r="D442" s="35"/>
      <c r="E442" s="35"/>
      <c r="F442" s="35"/>
      <c r="G442" s="35"/>
      <c r="H442" s="59"/>
    </row>
    <row r="443" spans="1:8" ht="15">
      <c r="A443" s="59"/>
      <c r="B443" s="59"/>
      <c r="C443" s="35"/>
      <c r="D443" s="35"/>
      <c r="E443" s="35"/>
      <c r="F443" s="35"/>
      <c r="G443" s="35"/>
      <c r="H443" s="59"/>
    </row>
    <row r="444" spans="1:8" ht="15">
      <c r="A444" s="59"/>
      <c r="B444" s="59"/>
      <c r="C444" s="35"/>
      <c r="D444" s="35"/>
      <c r="E444" s="35"/>
      <c r="F444" s="35"/>
      <c r="G444" s="35"/>
      <c r="H444" s="59"/>
    </row>
    <row r="445" spans="1:8" ht="15">
      <c r="A445" s="59"/>
      <c r="B445" s="59"/>
      <c r="C445" s="35"/>
      <c r="D445" s="35"/>
      <c r="E445" s="35"/>
      <c r="F445" s="35"/>
      <c r="G445" s="35"/>
      <c r="H445" s="59"/>
    </row>
    <row r="446" spans="1:8" ht="15">
      <c r="A446" s="59"/>
      <c r="B446" s="59"/>
      <c r="C446" s="35"/>
      <c r="D446" s="35"/>
      <c r="E446" s="35"/>
      <c r="F446" s="35"/>
      <c r="G446" s="35"/>
      <c r="H446" s="59"/>
    </row>
    <row r="447" spans="1:8" ht="15">
      <c r="A447" s="59"/>
      <c r="B447" s="59"/>
      <c r="C447" s="35"/>
      <c r="D447" s="35"/>
      <c r="E447" s="35"/>
      <c r="F447" s="35"/>
      <c r="G447" s="35"/>
      <c r="H447" s="59"/>
    </row>
    <row r="448" spans="1:8" ht="15">
      <c r="A448" s="59"/>
      <c r="B448" s="59"/>
      <c r="C448" s="35"/>
      <c r="D448" s="35"/>
      <c r="E448" s="35"/>
      <c r="F448" s="35"/>
      <c r="G448" s="35"/>
      <c r="H448" s="59"/>
    </row>
    <row r="449" spans="1:8" ht="15">
      <c r="A449" s="59"/>
      <c r="B449" s="59"/>
      <c r="C449" s="35"/>
      <c r="D449" s="35"/>
      <c r="E449" s="35"/>
      <c r="F449" s="35"/>
      <c r="G449" s="35"/>
      <c r="H449" s="59"/>
    </row>
    <row r="450" spans="1:8" ht="15">
      <c r="A450" s="59"/>
      <c r="B450" s="59"/>
      <c r="C450" s="35"/>
      <c r="D450" s="35"/>
      <c r="E450" s="35"/>
      <c r="F450" s="35"/>
      <c r="G450" s="35"/>
      <c r="H450" s="59"/>
    </row>
    <row r="451" spans="1:8" ht="15">
      <c r="A451" s="59"/>
      <c r="B451" s="59"/>
      <c r="C451" s="35"/>
      <c r="D451" s="35"/>
      <c r="E451" s="35"/>
      <c r="F451" s="35"/>
      <c r="G451" s="35"/>
      <c r="H451" s="59"/>
    </row>
    <row r="452" spans="1:8" ht="15">
      <c r="A452" s="59"/>
      <c r="B452" s="59"/>
      <c r="C452" s="35"/>
      <c r="D452" s="35"/>
      <c r="E452" s="35"/>
      <c r="F452" s="35"/>
      <c r="G452" s="35"/>
      <c r="H452" s="59"/>
    </row>
    <row r="453" spans="1:8" ht="15">
      <c r="A453" s="59"/>
      <c r="B453" s="59"/>
      <c r="C453" s="35"/>
      <c r="D453" s="35"/>
      <c r="E453" s="35"/>
      <c r="F453" s="35"/>
      <c r="G453" s="35"/>
      <c r="H453" s="59"/>
    </row>
    <row r="454" spans="1:8" ht="15">
      <c r="A454" s="59"/>
      <c r="B454" s="59"/>
      <c r="C454" s="35"/>
      <c r="D454" s="35"/>
      <c r="E454" s="35"/>
      <c r="F454" s="35"/>
      <c r="G454" s="35"/>
      <c r="H454" s="59"/>
    </row>
    <row r="455" spans="1:8" ht="15">
      <c r="A455" s="59"/>
      <c r="B455" s="59"/>
      <c r="C455" s="35"/>
      <c r="D455" s="35"/>
      <c r="E455" s="35"/>
      <c r="F455" s="35"/>
      <c r="G455" s="35"/>
      <c r="H455" s="59"/>
    </row>
    <row r="456" spans="1:8" ht="15">
      <c r="A456" s="59"/>
      <c r="B456" s="59"/>
      <c r="C456" s="35"/>
      <c r="D456" s="35"/>
      <c r="E456" s="35"/>
      <c r="F456" s="35"/>
      <c r="G456" s="35"/>
      <c r="H456" s="59"/>
    </row>
    <row r="457" spans="1:8" ht="15">
      <c r="A457" s="59"/>
      <c r="B457" s="59"/>
      <c r="C457" s="35"/>
      <c r="D457" s="35"/>
      <c r="E457" s="35"/>
      <c r="F457" s="35"/>
      <c r="G457" s="35"/>
      <c r="H457" s="59"/>
    </row>
    <row r="458" spans="1:8" ht="15">
      <c r="A458" s="59"/>
      <c r="B458" s="59"/>
      <c r="C458" s="35"/>
      <c r="D458" s="35"/>
      <c r="E458" s="35"/>
      <c r="F458" s="35"/>
      <c r="G458" s="35"/>
      <c r="H458" s="59"/>
    </row>
    <row r="459" spans="1:8" ht="15">
      <c r="A459" s="59"/>
      <c r="B459" s="59"/>
      <c r="C459" s="35"/>
      <c r="D459" s="35"/>
      <c r="E459" s="35"/>
      <c r="F459" s="35"/>
      <c r="G459" s="35"/>
      <c r="H459" s="59"/>
    </row>
    <row r="460" spans="1:8" ht="15">
      <c r="A460" s="59"/>
      <c r="B460" s="59"/>
      <c r="C460" s="35"/>
      <c r="D460" s="35"/>
      <c r="E460" s="35"/>
      <c r="F460" s="35"/>
      <c r="G460" s="35"/>
      <c r="H460" s="59"/>
    </row>
    <row r="461" spans="1:8" ht="15">
      <c r="A461" s="59"/>
      <c r="B461" s="59"/>
      <c r="C461" s="35"/>
      <c r="D461" s="35"/>
      <c r="E461" s="35"/>
      <c r="F461" s="35"/>
      <c r="G461" s="35"/>
      <c r="H461" s="59"/>
    </row>
    <row r="462" spans="1:8" ht="15">
      <c r="A462" s="59"/>
      <c r="B462" s="59"/>
      <c r="C462" s="35"/>
      <c r="D462" s="35"/>
      <c r="E462" s="35"/>
      <c r="F462" s="35"/>
      <c r="G462" s="35"/>
      <c r="H462" s="59"/>
    </row>
    <row r="463" spans="1:8" ht="15">
      <c r="A463" s="59"/>
      <c r="B463" s="59"/>
      <c r="C463" s="35"/>
      <c r="D463" s="35"/>
      <c r="E463" s="35"/>
      <c r="F463" s="35"/>
      <c r="G463" s="35"/>
      <c r="H463" s="59"/>
    </row>
    <row r="464" spans="1:8" ht="15">
      <c r="A464" s="59"/>
      <c r="B464" s="59"/>
      <c r="C464" s="35"/>
      <c r="D464" s="35"/>
      <c r="E464" s="35"/>
      <c r="F464" s="35"/>
      <c r="G464" s="35"/>
      <c r="H464" s="59"/>
    </row>
    <row r="465" spans="1:8" ht="15">
      <c r="A465" s="59"/>
      <c r="B465" s="59"/>
      <c r="C465" s="35"/>
      <c r="D465" s="35"/>
      <c r="E465" s="35"/>
      <c r="F465" s="35"/>
      <c r="G465" s="35"/>
      <c r="H465" s="59"/>
    </row>
    <row r="466" spans="1:8" ht="15">
      <c r="A466" s="59"/>
      <c r="B466" s="59"/>
      <c r="C466" s="35"/>
      <c r="D466" s="35"/>
      <c r="E466" s="35"/>
      <c r="F466" s="35"/>
      <c r="G466" s="35"/>
      <c r="H466" s="59"/>
    </row>
    <row r="467" spans="1:8" ht="15">
      <c r="A467" s="59"/>
      <c r="B467" s="59"/>
      <c r="C467" s="35"/>
      <c r="D467" s="35"/>
      <c r="E467" s="35"/>
      <c r="F467" s="35"/>
      <c r="G467" s="35"/>
      <c r="H467" s="59"/>
    </row>
    <row r="468" spans="1:8" ht="15">
      <c r="A468" s="59"/>
      <c r="B468" s="59"/>
      <c r="C468" s="35"/>
      <c r="D468" s="35"/>
      <c r="E468" s="35"/>
      <c r="F468" s="35"/>
      <c r="G468" s="35"/>
      <c r="H468" s="59"/>
    </row>
    <row r="469" spans="1:8" ht="15">
      <c r="A469" s="59"/>
      <c r="B469" s="59"/>
      <c r="C469" s="35"/>
      <c r="D469" s="35"/>
      <c r="E469" s="35"/>
      <c r="F469" s="35"/>
      <c r="G469" s="35"/>
      <c r="H469" s="59"/>
    </row>
    <row r="470" spans="1:8" ht="15">
      <c r="A470" s="59"/>
      <c r="B470" s="59"/>
      <c r="C470" s="35"/>
      <c r="D470" s="35"/>
      <c r="E470" s="35"/>
      <c r="F470" s="35"/>
      <c r="G470" s="35"/>
      <c r="H470" s="59"/>
    </row>
    <row r="471" spans="1:8" ht="15">
      <c r="A471" s="59"/>
      <c r="B471" s="59"/>
      <c r="C471" s="35"/>
      <c r="D471" s="35"/>
      <c r="E471" s="35"/>
      <c r="F471" s="35"/>
      <c r="G471" s="35"/>
      <c r="H471" s="59"/>
    </row>
    <row r="472" spans="1:8" ht="15">
      <c r="A472" s="59"/>
      <c r="B472" s="59"/>
      <c r="C472" s="35"/>
      <c r="D472" s="35"/>
      <c r="E472" s="35"/>
      <c r="F472" s="35"/>
      <c r="G472" s="35"/>
      <c r="H472" s="59"/>
    </row>
    <row r="473" spans="1:8" ht="15">
      <c r="A473" s="59"/>
      <c r="B473" s="59"/>
      <c r="C473" s="35"/>
      <c r="D473" s="35"/>
      <c r="E473" s="35"/>
      <c r="F473" s="35"/>
      <c r="G473" s="35"/>
      <c r="H473" s="59"/>
    </row>
    <row r="474" spans="1:8" ht="15">
      <c r="A474" s="59"/>
      <c r="B474" s="59"/>
      <c r="C474" s="35"/>
      <c r="D474" s="35"/>
      <c r="E474" s="35"/>
      <c r="F474" s="35"/>
      <c r="G474" s="35"/>
      <c r="H474" s="59"/>
    </row>
    <row r="475" spans="1:8" ht="15">
      <c r="A475" s="59"/>
      <c r="B475" s="59"/>
      <c r="C475" s="35"/>
      <c r="D475" s="35"/>
      <c r="E475" s="35"/>
      <c r="F475" s="35"/>
      <c r="G475" s="35"/>
      <c r="H475" s="59"/>
    </row>
    <row r="476" spans="1:8" ht="15">
      <c r="A476" s="59"/>
      <c r="B476" s="59"/>
      <c r="C476" s="35"/>
      <c r="D476" s="35"/>
      <c r="E476" s="35"/>
      <c r="F476" s="35"/>
      <c r="G476" s="35"/>
      <c r="H476" s="59"/>
    </row>
    <row r="477" spans="1:8" ht="15">
      <c r="A477" s="59"/>
      <c r="B477" s="59"/>
      <c r="C477" s="35"/>
      <c r="D477" s="35"/>
      <c r="E477" s="35"/>
      <c r="F477" s="35"/>
      <c r="G477" s="35"/>
      <c r="H477" s="59"/>
    </row>
    <row r="478" spans="1:8" ht="15">
      <c r="A478" s="59"/>
      <c r="B478" s="59"/>
      <c r="C478" s="35"/>
      <c r="D478" s="35"/>
      <c r="E478" s="35"/>
      <c r="F478" s="35"/>
      <c r="G478" s="35"/>
      <c r="H478" s="59"/>
    </row>
    <row r="479" spans="1:8" ht="15">
      <c r="A479" s="59"/>
      <c r="B479" s="59"/>
      <c r="C479" s="35"/>
      <c r="D479" s="35"/>
      <c r="E479" s="35"/>
      <c r="F479" s="35"/>
      <c r="G479" s="35"/>
      <c r="H479" s="59"/>
    </row>
    <row r="480" spans="1:8" ht="15">
      <c r="A480" s="59"/>
      <c r="B480" s="59"/>
      <c r="C480" s="35"/>
      <c r="D480" s="35"/>
      <c r="E480" s="35"/>
      <c r="F480" s="35"/>
      <c r="G480" s="35"/>
      <c r="H480" s="59"/>
    </row>
    <row r="481" spans="1:8" ht="15">
      <c r="A481" s="59"/>
      <c r="B481" s="59"/>
      <c r="C481" s="35"/>
      <c r="D481" s="35"/>
      <c r="E481" s="35"/>
      <c r="F481" s="35"/>
      <c r="G481" s="35"/>
      <c r="H481" s="59"/>
    </row>
    <row r="482" spans="1:8" ht="15">
      <c r="A482" s="59"/>
      <c r="B482" s="59"/>
      <c r="C482" s="35"/>
      <c r="D482" s="35"/>
      <c r="E482" s="35"/>
      <c r="F482" s="35"/>
      <c r="G482" s="35"/>
      <c r="H482" s="59"/>
    </row>
    <row r="483" spans="1:8" ht="15">
      <c r="A483" s="59"/>
      <c r="B483" s="59"/>
      <c r="C483" s="35"/>
      <c r="D483" s="35"/>
      <c r="E483" s="35"/>
      <c r="F483" s="35"/>
      <c r="G483" s="35"/>
      <c r="H483" s="59"/>
    </row>
    <row r="484" spans="1:8" ht="15">
      <c r="A484" s="59"/>
      <c r="B484" s="59"/>
      <c r="C484" s="35"/>
      <c r="D484" s="35"/>
      <c r="E484" s="35"/>
      <c r="F484" s="35"/>
      <c r="G484" s="35"/>
      <c r="H484" s="59"/>
    </row>
    <row r="485" spans="1:8" ht="15">
      <c r="A485" s="59"/>
      <c r="B485" s="59"/>
      <c r="C485" s="35"/>
      <c r="D485" s="35"/>
      <c r="E485" s="35"/>
      <c r="F485" s="35"/>
      <c r="G485" s="35"/>
      <c r="H485" s="59"/>
    </row>
    <row r="486" spans="1:8" ht="15">
      <c r="A486" s="59"/>
      <c r="B486" s="59"/>
      <c r="C486" s="35"/>
      <c r="D486" s="35"/>
      <c r="E486" s="35"/>
      <c r="F486" s="35"/>
      <c r="G486" s="35"/>
      <c r="H486" s="59"/>
    </row>
    <row r="487" spans="1:8" ht="15">
      <c r="A487" s="59"/>
      <c r="B487" s="59"/>
      <c r="C487" s="35"/>
      <c r="D487" s="35"/>
      <c r="E487" s="35"/>
      <c r="F487" s="35"/>
      <c r="G487" s="35"/>
      <c r="H487" s="59"/>
    </row>
    <row r="488" spans="1:8" ht="15">
      <c r="A488" s="59"/>
      <c r="B488" s="59"/>
      <c r="C488" s="35"/>
      <c r="D488" s="35"/>
      <c r="E488" s="35"/>
      <c r="F488" s="35"/>
      <c r="G488" s="35"/>
      <c r="H488" s="59"/>
    </row>
    <row r="489" spans="1:8" ht="15">
      <c r="A489" s="59"/>
      <c r="B489" s="59"/>
      <c r="C489" s="35"/>
      <c r="D489" s="35"/>
      <c r="E489" s="35"/>
      <c r="F489" s="35"/>
      <c r="G489" s="35"/>
      <c r="H489" s="59"/>
    </row>
    <row r="490" spans="1:8" ht="15">
      <c r="A490" s="59"/>
      <c r="B490" s="59"/>
      <c r="C490" s="35"/>
      <c r="D490" s="35"/>
      <c r="E490" s="35"/>
      <c r="F490" s="35"/>
      <c r="G490" s="35"/>
      <c r="H490" s="59"/>
    </row>
    <row r="491" spans="1:8" ht="15">
      <c r="A491" s="59"/>
      <c r="B491" s="59"/>
      <c r="C491" s="35"/>
      <c r="D491" s="35"/>
      <c r="E491" s="35"/>
      <c r="F491" s="35"/>
      <c r="G491" s="35"/>
      <c r="H491" s="59"/>
    </row>
    <row r="492" spans="1:8" ht="15">
      <c r="A492" s="59"/>
      <c r="B492" s="59"/>
      <c r="C492" s="35"/>
      <c r="D492" s="35"/>
      <c r="E492" s="35"/>
      <c r="F492" s="35"/>
      <c r="G492" s="35"/>
      <c r="H492" s="59"/>
    </row>
    <row r="493" spans="1:8" ht="15">
      <c r="A493" s="59"/>
      <c r="B493" s="59"/>
      <c r="C493" s="35"/>
      <c r="D493" s="35"/>
      <c r="E493" s="35"/>
      <c r="F493" s="35"/>
      <c r="G493" s="35"/>
      <c r="H493" s="59"/>
    </row>
    <row r="494" spans="1:8" ht="15">
      <c r="A494" s="59"/>
      <c r="B494" s="59"/>
      <c r="C494" s="35"/>
      <c r="D494" s="35"/>
      <c r="E494" s="35"/>
      <c r="F494" s="35"/>
      <c r="G494" s="35"/>
      <c r="H494" s="59"/>
    </row>
    <row r="495" spans="1:8" ht="15">
      <c r="A495" s="59"/>
      <c r="B495" s="59"/>
      <c r="C495" s="35"/>
      <c r="D495" s="35"/>
      <c r="E495" s="35"/>
      <c r="F495" s="35"/>
      <c r="G495" s="35"/>
      <c r="H495" s="59"/>
    </row>
    <row r="496" spans="1:8" ht="15">
      <c r="A496" s="59"/>
      <c r="B496" s="59"/>
      <c r="C496" s="35"/>
      <c r="D496" s="35"/>
      <c r="E496" s="35"/>
      <c r="F496" s="35"/>
      <c r="G496" s="35"/>
      <c r="H496" s="59"/>
    </row>
    <row r="497" spans="1:8" ht="15">
      <c r="A497" s="59"/>
      <c r="B497" s="59"/>
      <c r="C497" s="35"/>
      <c r="D497" s="35"/>
      <c r="E497" s="35"/>
      <c r="F497" s="35"/>
      <c r="G497" s="35"/>
      <c r="H497" s="59"/>
    </row>
    <row r="498" spans="1:8" ht="15">
      <c r="A498" s="59"/>
      <c r="B498" s="59"/>
      <c r="C498" s="35"/>
      <c r="D498" s="35"/>
      <c r="E498" s="35"/>
      <c r="F498" s="35"/>
      <c r="G498" s="35"/>
      <c r="H498" s="59"/>
    </row>
    <row r="499" spans="1:8" ht="15">
      <c r="A499" s="59"/>
      <c r="B499" s="59"/>
      <c r="C499" s="35"/>
      <c r="D499" s="35"/>
      <c r="E499" s="35"/>
      <c r="F499" s="35"/>
      <c r="G499" s="35"/>
      <c r="H499" s="59"/>
    </row>
    <row r="500" spans="1:8" ht="15">
      <c r="A500" s="59"/>
      <c r="B500" s="59"/>
      <c r="C500" s="35"/>
      <c r="D500" s="35"/>
      <c r="E500" s="35"/>
      <c r="F500" s="35"/>
      <c r="G500" s="35"/>
      <c r="H500" s="59"/>
    </row>
    <row r="501" spans="1:8" ht="15">
      <c r="A501" s="59"/>
      <c r="B501" s="59"/>
      <c r="C501" s="35"/>
      <c r="D501" s="35"/>
      <c r="E501" s="35"/>
      <c r="F501" s="35"/>
      <c r="G501" s="35"/>
      <c r="H501" s="59"/>
    </row>
    <row r="502" spans="1:8" ht="15">
      <c r="A502" s="59"/>
      <c r="B502" s="59"/>
      <c r="C502" s="35"/>
      <c r="D502" s="35"/>
      <c r="E502" s="35"/>
      <c r="F502" s="35"/>
      <c r="G502" s="35"/>
      <c r="H502" s="59"/>
    </row>
    <row r="503" spans="1:8" ht="15">
      <c r="A503" s="59"/>
      <c r="B503" s="59"/>
      <c r="C503" s="35"/>
      <c r="D503" s="35"/>
      <c r="E503" s="35"/>
      <c r="F503" s="35"/>
      <c r="G503" s="35"/>
      <c r="H503" s="59"/>
    </row>
    <row r="504" spans="1:8" ht="15">
      <c r="A504" s="59"/>
      <c r="B504" s="59"/>
      <c r="C504" s="35"/>
      <c r="D504" s="35"/>
      <c r="E504" s="35"/>
      <c r="F504" s="35"/>
      <c r="G504" s="35"/>
      <c r="H504" s="59"/>
    </row>
    <row r="505" spans="1:8" ht="15">
      <c r="A505" s="59"/>
      <c r="B505" s="59"/>
      <c r="C505" s="35"/>
      <c r="D505" s="35"/>
      <c r="E505" s="35"/>
      <c r="F505" s="35"/>
      <c r="G505" s="35"/>
      <c r="H505" s="59"/>
    </row>
    <row r="506" spans="1:8" ht="15">
      <c r="A506" s="59"/>
      <c r="B506" s="59"/>
      <c r="C506" s="35"/>
      <c r="D506" s="35"/>
      <c r="E506" s="35"/>
      <c r="F506" s="35"/>
      <c r="G506" s="35"/>
      <c r="H506" s="59"/>
    </row>
    <row r="507" spans="1:8" ht="15">
      <c r="A507" s="59"/>
      <c r="B507" s="59"/>
      <c r="C507" s="35"/>
      <c r="D507" s="35"/>
      <c r="E507" s="35"/>
      <c r="F507" s="35"/>
      <c r="G507" s="35"/>
      <c r="H507" s="59"/>
    </row>
    <row r="508" spans="1:8" ht="15">
      <c r="A508" s="59"/>
      <c r="B508" s="59"/>
      <c r="C508" s="35"/>
      <c r="D508" s="35"/>
      <c r="E508" s="35"/>
      <c r="F508" s="35"/>
      <c r="G508" s="35"/>
      <c r="H508" s="59"/>
    </row>
    <row r="509" spans="1:8" ht="15">
      <c r="A509" s="59"/>
      <c r="B509" s="59"/>
      <c r="C509" s="35"/>
      <c r="D509" s="35"/>
      <c r="E509" s="35"/>
      <c r="F509" s="35"/>
      <c r="G509" s="35"/>
      <c r="H509" s="59"/>
    </row>
    <row r="510" spans="1:8" ht="15">
      <c r="A510" s="59"/>
      <c r="B510" s="59"/>
      <c r="C510" s="35"/>
      <c r="D510" s="35"/>
      <c r="E510" s="35"/>
      <c r="F510" s="35"/>
      <c r="G510" s="35"/>
      <c r="H510" s="59"/>
    </row>
    <row r="511" spans="1:8" ht="15">
      <c r="A511" s="59"/>
      <c r="B511" s="59"/>
      <c r="C511" s="35"/>
      <c r="D511" s="35"/>
      <c r="E511" s="35"/>
      <c r="F511" s="35"/>
      <c r="G511" s="35"/>
      <c r="H511" s="59"/>
    </row>
    <row r="512" spans="1:8" ht="15">
      <c r="A512" s="59"/>
      <c r="B512" s="59"/>
      <c r="C512" s="35"/>
      <c r="D512" s="35"/>
      <c r="E512" s="35"/>
      <c r="F512" s="35"/>
      <c r="G512" s="35"/>
      <c r="H512" s="59"/>
    </row>
    <row r="513" spans="1:8" ht="15">
      <c r="A513" s="59"/>
      <c r="B513" s="59"/>
      <c r="C513" s="35"/>
      <c r="D513" s="35"/>
      <c r="E513" s="35"/>
      <c r="F513" s="35"/>
      <c r="G513" s="35"/>
      <c r="H513" s="59"/>
    </row>
    <row r="514" spans="1:8" ht="15">
      <c r="A514" s="59"/>
      <c r="B514" s="59"/>
      <c r="C514" s="35"/>
      <c r="D514" s="35"/>
      <c r="E514" s="35"/>
      <c r="F514" s="35"/>
      <c r="G514" s="35"/>
      <c r="H514" s="59"/>
    </row>
    <row r="515" spans="1:8" ht="15">
      <c r="A515" s="59"/>
      <c r="B515" s="59"/>
      <c r="C515" s="35"/>
      <c r="D515" s="35"/>
      <c r="E515" s="35"/>
      <c r="F515" s="35"/>
      <c r="G515" s="35"/>
      <c r="H515" s="59"/>
    </row>
    <row r="516" spans="1:8" ht="15">
      <c r="A516" s="59"/>
      <c r="B516" s="59"/>
      <c r="C516" s="35"/>
      <c r="D516" s="35"/>
      <c r="E516" s="35"/>
      <c r="F516" s="35"/>
      <c r="G516" s="35"/>
      <c r="H516" s="59"/>
    </row>
    <row r="517" spans="1:8" ht="15">
      <c r="A517" s="59"/>
      <c r="B517" s="59"/>
      <c r="C517" s="35"/>
      <c r="D517" s="35"/>
      <c r="E517" s="35"/>
      <c r="F517" s="35"/>
      <c r="G517" s="35"/>
      <c r="H517" s="59"/>
    </row>
    <row r="518" spans="1:8" ht="15">
      <c r="A518" s="59"/>
      <c r="B518" s="59"/>
      <c r="C518" s="35"/>
      <c r="D518" s="35"/>
      <c r="E518" s="35"/>
      <c r="F518" s="35"/>
      <c r="G518" s="35"/>
      <c r="H518" s="59"/>
    </row>
    <row r="519" spans="1:8" ht="15">
      <c r="A519" s="59"/>
      <c r="B519" s="59"/>
      <c r="C519" s="35"/>
      <c r="D519" s="35"/>
      <c r="E519" s="35"/>
      <c r="F519" s="35"/>
      <c r="G519" s="35"/>
      <c r="H519" s="59"/>
    </row>
    <row r="520" spans="1:8" ht="15">
      <c r="A520" s="59"/>
      <c r="B520" s="59"/>
      <c r="C520" s="35"/>
      <c r="D520" s="35"/>
      <c r="E520" s="35"/>
      <c r="F520" s="35"/>
      <c r="G520" s="35"/>
      <c r="H520" s="59"/>
    </row>
    <row r="521" spans="1:8" ht="15">
      <c r="A521" s="59"/>
      <c r="B521" s="59"/>
      <c r="C521" s="35"/>
      <c r="D521" s="35"/>
      <c r="E521" s="35"/>
      <c r="F521" s="35"/>
      <c r="G521" s="35"/>
      <c r="H521" s="59"/>
    </row>
    <row r="522" spans="1:8" ht="15">
      <c r="A522" s="59"/>
      <c r="B522" s="59"/>
      <c r="C522" s="35"/>
      <c r="D522" s="35"/>
      <c r="E522" s="35"/>
      <c r="F522" s="35"/>
      <c r="G522" s="35"/>
      <c r="H522" s="59"/>
    </row>
    <row r="523" spans="1:8" ht="15">
      <c r="A523" s="59"/>
      <c r="B523" s="59"/>
      <c r="C523" s="35"/>
      <c r="D523" s="35"/>
      <c r="E523" s="35"/>
      <c r="F523" s="35"/>
      <c r="G523" s="35"/>
      <c r="H523" s="59"/>
    </row>
    <row r="524" spans="1:8" ht="15">
      <c r="A524" s="59"/>
      <c r="B524" s="59"/>
      <c r="C524" s="35"/>
      <c r="D524" s="35"/>
      <c r="E524" s="35"/>
      <c r="F524" s="35"/>
      <c r="G524" s="35"/>
      <c r="H524" s="59"/>
    </row>
    <row r="525" spans="1:8" ht="15">
      <c r="A525" s="59"/>
      <c r="B525" s="59"/>
      <c r="C525" s="35"/>
      <c r="D525" s="35"/>
      <c r="E525" s="35"/>
      <c r="F525" s="35"/>
      <c r="G525" s="35"/>
      <c r="H525" s="59"/>
    </row>
    <row r="526" spans="1:8" ht="15">
      <c r="A526" s="59"/>
      <c r="B526" s="59"/>
      <c r="C526" s="35"/>
      <c r="D526" s="35"/>
      <c r="E526" s="35"/>
      <c r="F526" s="35"/>
      <c r="G526" s="35"/>
      <c r="H526" s="59"/>
    </row>
    <row r="527" spans="1:8" ht="15">
      <c r="A527" s="59"/>
      <c r="B527" s="59"/>
      <c r="C527" s="35"/>
      <c r="D527" s="35"/>
      <c r="E527" s="35"/>
      <c r="F527" s="35"/>
      <c r="G527" s="35"/>
      <c r="H527" s="59"/>
    </row>
    <row r="528" spans="1:8" ht="15">
      <c r="A528" s="59"/>
      <c r="B528" s="59"/>
      <c r="C528" s="35"/>
      <c r="D528" s="35"/>
      <c r="E528" s="35"/>
      <c r="F528" s="35"/>
      <c r="G528" s="35"/>
      <c r="H528" s="59"/>
    </row>
    <row r="529" spans="1:8" ht="15">
      <c r="A529" s="59"/>
      <c r="B529" s="59"/>
      <c r="C529" s="35"/>
      <c r="D529" s="35"/>
      <c r="E529" s="35"/>
      <c r="F529" s="35"/>
      <c r="G529" s="35"/>
      <c r="H529" s="59"/>
    </row>
    <row r="530" spans="1:8" ht="15">
      <c r="A530" s="59"/>
      <c r="B530" s="59"/>
      <c r="C530" s="35"/>
      <c r="D530" s="35"/>
      <c r="E530" s="35"/>
      <c r="F530" s="35"/>
      <c r="G530" s="35"/>
      <c r="H530" s="59"/>
    </row>
    <row r="531" spans="1:8" ht="15">
      <c r="A531" s="59"/>
      <c r="B531" s="59"/>
      <c r="C531" s="35"/>
      <c r="D531" s="35"/>
      <c r="E531" s="35"/>
      <c r="F531" s="35"/>
      <c r="G531" s="35"/>
      <c r="H531" s="59"/>
    </row>
    <row r="532" spans="1:8" ht="15">
      <c r="A532" s="59"/>
      <c r="B532" s="59"/>
      <c r="C532" s="35"/>
      <c r="D532" s="35"/>
      <c r="E532" s="35"/>
      <c r="F532" s="35"/>
      <c r="G532" s="35"/>
      <c r="H532" s="59"/>
    </row>
    <row r="533" spans="1:8" ht="15">
      <c r="A533" s="59"/>
      <c r="B533" s="59"/>
      <c r="C533" s="35"/>
      <c r="D533" s="35"/>
      <c r="E533" s="35"/>
      <c r="F533" s="35"/>
      <c r="G533" s="35"/>
      <c r="H533" s="59"/>
    </row>
    <row r="534" spans="1:8" ht="15">
      <c r="A534" s="59"/>
      <c r="B534" s="59"/>
      <c r="C534" s="35"/>
      <c r="D534" s="35"/>
      <c r="E534" s="35"/>
      <c r="F534" s="35"/>
      <c r="G534" s="35"/>
      <c r="H534" s="59"/>
    </row>
    <row r="535" spans="1:8" ht="15">
      <c r="A535" s="59"/>
      <c r="B535" s="59"/>
      <c r="C535" s="35"/>
      <c r="D535" s="35"/>
      <c r="E535" s="35"/>
      <c r="F535" s="35"/>
      <c r="G535" s="35"/>
      <c r="H535" s="59"/>
    </row>
    <row r="536" spans="1:8" ht="15">
      <c r="A536" s="59"/>
      <c r="B536" s="59"/>
      <c r="C536" s="35"/>
      <c r="D536" s="35"/>
      <c r="E536" s="35"/>
      <c r="F536" s="35"/>
      <c r="G536" s="35"/>
      <c r="H536" s="59"/>
    </row>
    <row r="537" spans="1:8" ht="15">
      <c r="A537" s="59"/>
      <c r="B537" s="59"/>
      <c r="C537" s="35"/>
      <c r="D537" s="35"/>
      <c r="E537" s="35"/>
      <c r="F537" s="35"/>
      <c r="G537" s="35"/>
      <c r="H537" s="59"/>
    </row>
    <row r="538" spans="1:8" ht="15">
      <c r="A538" s="59"/>
      <c r="B538" s="59"/>
      <c r="C538" s="35"/>
      <c r="D538" s="35"/>
      <c r="E538" s="35"/>
      <c r="F538" s="35"/>
      <c r="G538" s="35"/>
      <c r="H538" s="59"/>
    </row>
    <row r="539" spans="1:8" ht="15">
      <c r="A539" s="59"/>
      <c r="B539" s="59"/>
      <c r="C539" s="35"/>
      <c r="D539" s="35"/>
      <c r="E539" s="35"/>
      <c r="F539" s="35"/>
      <c r="G539" s="35"/>
      <c r="H539" s="59"/>
    </row>
    <row r="540" spans="1:8" ht="15">
      <c r="A540" s="59"/>
      <c r="B540" s="59"/>
      <c r="C540" s="35"/>
      <c r="D540" s="35"/>
      <c r="E540" s="35"/>
      <c r="F540" s="35"/>
      <c r="G540" s="35"/>
      <c r="H540" s="59"/>
    </row>
    <row r="541" spans="1:8" ht="15">
      <c r="A541" s="59"/>
      <c r="B541" s="59"/>
      <c r="C541" s="35"/>
      <c r="D541" s="35"/>
      <c r="E541" s="35"/>
      <c r="F541" s="35"/>
      <c r="G541" s="35"/>
      <c r="H541" s="59"/>
    </row>
    <row r="542" spans="1:8" ht="15">
      <c r="A542" s="59"/>
      <c r="B542" s="59"/>
      <c r="C542" s="35"/>
      <c r="D542" s="35"/>
      <c r="E542" s="35"/>
      <c r="F542" s="35"/>
      <c r="G542" s="35"/>
      <c r="H542" s="59"/>
    </row>
    <row r="543" spans="1:8" ht="15">
      <c r="A543" s="59"/>
      <c r="B543" s="59"/>
      <c r="C543" s="35"/>
      <c r="D543" s="35"/>
      <c r="E543" s="35"/>
      <c r="F543" s="35"/>
      <c r="G543" s="35"/>
      <c r="H543" s="59"/>
    </row>
    <row r="544" spans="1:8" ht="15">
      <c r="A544" s="59"/>
      <c r="B544" s="59"/>
      <c r="C544" s="35"/>
      <c r="D544" s="35"/>
      <c r="E544" s="35"/>
      <c r="F544" s="35"/>
      <c r="G544" s="35"/>
      <c r="H544" s="59"/>
    </row>
    <row r="545" spans="1:8" ht="15">
      <c r="A545" s="59"/>
      <c r="B545" s="59"/>
      <c r="C545" s="35"/>
      <c r="D545" s="35"/>
      <c r="E545" s="35"/>
      <c r="F545" s="35"/>
      <c r="G545" s="35"/>
      <c r="H545" s="59"/>
    </row>
    <row r="546" spans="1:8" ht="15">
      <c r="A546" s="59"/>
      <c r="B546" s="59"/>
      <c r="C546" s="35"/>
      <c r="D546" s="35"/>
      <c r="E546" s="35"/>
      <c r="F546" s="35"/>
      <c r="G546" s="35"/>
      <c r="H546" s="59"/>
    </row>
    <row r="547" spans="1:8" ht="15">
      <c r="A547" s="59"/>
      <c r="B547" s="59"/>
      <c r="C547" s="35"/>
      <c r="D547" s="35"/>
      <c r="E547" s="35"/>
      <c r="F547" s="35"/>
      <c r="G547" s="35"/>
      <c r="H547" s="59"/>
    </row>
    <row r="548" spans="1:8" ht="15">
      <c r="A548" s="59"/>
      <c r="B548" s="59"/>
      <c r="C548" s="35"/>
      <c r="D548" s="35"/>
      <c r="E548" s="35"/>
      <c r="F548" s="35"/>
      <c r="G548" s="35"/>
      <c r="H548" s="59"/>
    </row>
    <row r="549" spans="1:8" ht="15">
      <c r="A549" s="59"/>
      <c r="B549" s="59"/>
      <c r="C549" s="35"/>
      <c r="D549" s="35"/>
      <c r="E549" s="35"/>
      <c r="F549" s="35"/>
      <c r="G549" s="35"/>
      <c r="H549" s="59"/>
    </row>
    <row r="550" spans="1:8" ht="15">
      <c r="A550" s="59"/>
      <c r="B550" s="59"/>
      <c r="C550" s="35"/>
      <c r="D550" s="35"/>
      <c r="E550" s="35"/>
      <c r="F550" s="35"/>
      <c r="G550" s="35"/>
      <c r="H550" s="59"/>
    </row>
    <row r="551" spans="1:8" ht="15">
      <c r="A551" s="59"/>
      <c r="B551" s="59"/>
      <c r="C551" s="35"/>
      <c r="D551" s="35"/>
      <c r="E551" s="35"/>
      <c r="F551" s="35"/>
      <c r="G551" s="35"/>
      <c r="H551" s="59"/>
    </row>
    <row r="552" spans="1:8" ht="15">
      <c r="A552" s="59"/>
      <c r="B552" s="59"/>
      <c r="C552" s="35"/>
      <c r="D552" s="35"/>
      <c r="E552" s="35"/>
      <c r="F552" s="35"/>
      <c r="G552" s="35"/>
      <c r="H552" s="59"/>
    </row>
    <row r="553" spans="1:8" ht="15">
      <c r="A553" s="59"/>
      <c r="B553" s="59"/>
      <c r="C553" s="35"/>
      <c r="D553" s="35"/>
      <c r="E553" s="35"/>
      <c r="F553" s="35"/>
      <c r="G553" s="35"/>
      <c r="H553" s="59"/>
    </row>
    <row r="554" spans="1:8" ht="15">
      <c r="A554" s="59"/>
      <c r="B554" s="59"/>
      <c r="C554" s="35"/>
      <c r="D554" s="35"/>
      <c r="E554" s="35"/>
      <c r="F554" s="35"/>
      <c r="G554" s="35"/>
      <c r="H554" s="59"/>
    </row>
    <row r="555" spans="1:8" ht="15">
      <c r="A555" s="59"/>
      <c r="B555" s="59"/>
      <c r="C555" s="35"/>
      <c r="D555" s="35"/>
      <c r="E555" s="35"/>
      <c r="F555" s="35"/>
      <c r="G555" s="35"/>
      <c r="H555" s="59"/>
    </row>
    <row r="556" spans="1:8" ht="15">
      <c r="A556" s="59"/>
      <c r="B556" s="59"/>
      <c r="C556" s="35"/>
      <c r="D556" s="35"/>
      <c r="E556" s="35"/>
      <c r="F556" s="35"/>
      <c r="G556" s="35"/>
      <c r="H556" s="59"/>
    </row>
    <row r="557" spans="1:8" ht="15">
      <c r="A557" s="59"/>
      <c r="B557" s="59"/>
      <c r="C557" s="35"/>
      <c r="D557" s="35"/>
      <c r="E557" s="35"/>
      <c r="F557" s="35"/>
      <c r="G557" s="35"/>
      <c r="H557" s="59"/>
    </row>
    <row r="558" spans="1:8" ht="15">
      <c r="A558" s="59"/>
      <c r="B558" s="59"/>
      <c r="C558" s="35"/>
      <c r="D558" s="35"/>
      <c r="E558" s="35"/>
      <c r="F558" s="35"/>
      <c r="G558" s="35"/>
      <c r="H558" s="59"/>
    </row>
    <row r="559" spans="1:8" ht="15">
      <c r="A559" s="59"/>
      <c r="B559" s="59"/>
      <c r="C559" s="35"/>
      <c r="D559" s="35"/>
      <c r="E559" s="35"/>
      <c r="F559" s="35"/>
      <c r="G559" s="35"/>
      <c r="H559" s="59"/>
    </row>
    <row r="560" spans="1:8" ht="15">
      <c r="A560" s="59"/>
      <c r="B560" s="59"/>
      <c r="C560" s="35"/>
      <c r="D560" s="35"/>
      <c r="E560" s="35"/>
      <c r="F560" s="35"/>
      <c r="G560" s="35"/>
      <c r="H560" s="59"/>
    </row>
    <row r="561" spans="1:8" ht="15">
      <c r="A561" s="59"/>
      <c r="B561" s="59"/>
      <c r="C561" s="35"/>
      <c r="D561" s="35"/>
      <c r="E561" s="35"/>
      <c r="F561" s="35"/>
      <c r="G561" s="35"/>
      <c r="H561" s="59"/>
    </row>
    <row r="562" spans="1:8" ht="15">
      <c r="A562" s="59"/>
      <c r="B562" s="59"/>
      <c r="C562" s="35"/>
      <c r="D562" s="35"/>
      <c r="E562" s="35"/>
      <c r="F562" s="35"/>
      <c r="G562" s="35"/>
      <c r="H562" s="59"/>
    </row>
    <row r="563" spans="1:8" ht="15">
      <c r="A563" s="59"/>
      <c r="B563" s="59"/>
      <c r="C563" s="35"/>
      <c r="D563" s="35"/>
      <c r="E563" s="35"/>
      <c r="F563" s="35"/>
      <c r="G563" s="35"/>
      <c r="H563" s="59"/>
    </row>
    <row r="564" spans="1:8" ht="15">
      <c r="A564" s="59"/>
      <c r="B564" s="59"/>
      <c r="C564" s="35"/>
      <c r="D564" s="35"/>
      <c r="E564" s="35"/>
      <c r="F564" s="35"/>
      <c r="G564" s="35"/>
      <c r="H564" s="59"/>
    </row>
    <row r="565" spans="1:8" ht="15">
      <c r="A565" s="59"/>
      <c r="B565" s="59"/>
      <c r="C565" s="35"/>
      <c r="D565" s="35"/>
      <c r="E565" s="35"/>
      <c r="F565" s="35"/>
      <c r="G565" s="35"/>
      <c r="H565" s="59"/>
    </row>
    <row r="566" spans="1:8" ht="15">
      <c r="A566" s="59"/>
      <c r="B566" s="59"/>
      <c r="C566" s="35"/>
      <c r="D566" s="35"/>
      <c r="E566" s="35"/>
      <c r="F566" s="35"/>
      <c r="G566" s="35"/>
      <c r="H566" s="59"/>
    </row>
    <row r="567" spans="1:8" ht="15">
      <c r="A567" s="59"/>
      <c r="B567" s="59"/>
      <c r="C567" s="35"/>
      <c r="D567" s="35"/>
      <c r="E567" s="35"/>
      <c r="F567" s="35"/>
      <c r="G567" s="35"/>
      <c r="H567" s="59"/>
    </row>
    <row r="568" spans="1:8" ht="15">
      <c r="A568" s="59"/>
      <c r="B568" s="59"/>
      <c r="C568" s="35"/>
      <c r="D568" s="35"/>
      <c r="E568" s="35"/>
      <c r="F568" s="35"/>
      <c r="G568" s="35"/>
      <c r="H568" s="59"/>
    </row>
    <row r="569" spans="1:8" ht="15">
      <c r="A569" s="59"/>
      <c r="B569" s="59"/>
      <c r="C569" s="35"/>
      <c r="D569" s="35"/>
      <c r="E569" s="35"/>
      <c r="F569" s="35"/>
      <c r="G569" s="35"/>
      <c r="H569" s="59"/>
    </row>
    <row r="570" spans="1:8" ht="15">
      <c r="A570" s="59"/>
      <c r="B570" s="59"/>
      <c r="C570" s="35"/>
      <c r="D570" s="35"/>
      <c r="E570" s="35"/>
      <c r="F570" s="35"/>
      <c r="G570" s="35"/>
      <c r="H570" s="59"/>
    </row>
    <row r="571" spans="1:8" ht="15">
      <c r="A571" s="59"/>
      <c r="B571" s="59"/>
      <c r="C571" s="35"/>
      <c r="D571" s="35"/>
      <c r="E571" s="35"/>
      <c r="F571" s="35"/>
      <c r="G571" s="35"/>
      <c r="H571" s="59"/>
    </row>
    <row r="572" spans="1:8" ht="15">
      <c r="A572" s="59"/>
      <c r="B572" s="59"/>
      <c r="C572" s="35"/>
      <c r="D572" s="35"/>
      <c r="E572" s="35"/>
      <c r="F572" s="35"/>
      <c r="G572" s="35"/>
      <c r="H572" s="59"/>
    </row>
    <row r="573" spans="1:8" ht="15">
      <c r="A573" s="59"/>
      <c r="B573" s="59"/>
      <c r="C573" s="35"/>
      <c r="D573" s="35"/>
      <c r="E573" s="35"/>
      <c r="F573" s="35"/>
      <c r="G573" s="35"/>
      <c r="H573" s="59"/>
    </row>
    <row r="574" spans="1:8" ht="15">
      <c r="A574" s="59"/>
      <c r="B574" s="59"/>
      <c r="C574" s="35"/>
      <c r="D574" s="35"/>
      <c r="E574" s="35"/>
      <c r="F574" s="35"/>
      <c r="G574" s="35"/>
      <c r="H574" s="59"/>
    </row>
    <row r="575" spans="1:8" ht="15">
      <c r="A575" s="59"/>
      <c r="B575" s="59"/>
      <c r="C575" s="35"/>
      <c r="D575" s="35"/>
      <c r="E575" s="35"/>
      <c r="F575" s="35"/>
      <c r="G575" s="35"/>
      <c r="H575" s="59"/>
    </row>
    <row r="576" spans="1:8" ht="15">
      <c r="A576" s="59"/>
      <c r="B576" s="59"/>
      <c r="C576" s="35"/>
      <c r="D576" s="35"/>
      <c r="E576" s="35"/>
      <c r="F576" s="35"/>
      <c r="G576" s="35"/>
      <c r="H576" s="59"/>
    </row>
    <row r="577" spans="1:8" ht="15">
      <c r="A577" s="59"/>
      <c r="B577" s="59"/>
      <c r="C577" s="35"/>
      <c r="D577" s="35"/>
      <c r="E577" s="35"/>
      <c r="F577" s="35"/>
      <c r="G577" s="35"/>
      <c r="H577" s="59"/>
    </row>
    <row r="578" spans="1:8" ht="15">
      <c r="A578" s="59"/>
      <c r="B578" s="59"/>
      <c r="C578" s="35"/>
      <c r="D578" s="35"/>
      <c r="E578" s="35"/>
      <c r="F578" s="35"/>
      <c r="G578" s="35"/>
      <c r="H578" s="59"/>
    </row>
    <row r="579" spans="1:8" ht="15">
      <c r="A579" s="59"/>
      <c r="B579" s="59"/>
      <c r="C579" s="35"/>
      <c r="D579" s="35"/>
      <c r="E579" s="35"/>
      <c r="F579" s="35"/>
      <c r="G579" s="35"/>
      <c r="H579" s="59"/>
    </row>
    <row r="580" spans="1:8" ht="15">
      <c r="A580" s="59"/>
      <c r="B580" s="59"/>
      <c r="C580" s="35"/>
      <c r="D580" s="35"/>
      <c r="E580" s="35"/>
      <c r="F580" s="35"/>
      <c r="G580" s="35"/>
      <c r="H580" s="59"/>
    </row>
    <row r="581" spans="1:8" ht="15">
      <c r="A581" s="59"/>
      <c r="B581" s="59"/>
      <c r="C581" s="35"/>
      <c r="D581" s="35"/>
      <c r="E581" s="35"/>
      <c r="F581" s="35"/>
      <c r="G581" s="35"/>
      <c r="H581" s="59"/>
    </row>
    <row r="582" spans="1:8" ht="15">
      <c r="A582" s="59"/>
      <c r="B582" s="59"/>
      <c r="C582" s="35"/>
      <c r="D582" s="35"/>
      <c r="E582" s="35"/>
      <c r="F582" s="35"/>
      <c r="G582" s="35"/>
      <c r="H582" s="59"/>
    </row>
    <row r="583" spans="1:8" ht="15">
      <c r="A583" s="59"/>
      <c r="B583" s="59"/>
      <c r="C583" s="35"/>
      <c r="D583" s="35"/>
      <c r="E583" s="35"/>
      <c r="F583" s="35"/>
      <c r="G583" s="35"/>
      <c r="H583" s="59"/>
    </row>
    <row r="584" spans="1:8" ht="15">
      <c r="A584" s="59"/>
      <c r="B584" s="59"/>
      <c r="C584" s="35"/>
      <c r="D584" s="35"/>
      <c r="E584" s="35"/>
      <c r="F584" s="35"/>
      <c r="G584" s="35"/>
      <c r="H584" s="59"/>
    </row>
    <row r="585" spans="1:8" ht="15">
      <c r="A585" s="59"/>
      <c r="B585" s="59"/>
      <c r="C585" s="35"/>
      <c r="D585" s="35"/>
      <c r="E585" s="35"/>
      <c r="F585" s="35"/>
      <c r="G585" s="35"/>
      <c r="H585" s="59"/>
    </row>
    <row r="586" spans="1:8" ht="15">
      <c r="A586" s="59"/>
      <c r="B586" s="59"/>
      <c r="C586" s="35"/>
      <c r="D586" s="35"/>
      <c r="E586" s="35"/>
      <c r="F586" s="35"/>
      <c r="G586" s="35"/>
      <c r="H586" s="59"/>
    </row>
    <row r="587" spans="1:8" ht="15">
      <c r="A587" s="59"/>
      <c r="B587" s="59"/>
      <c r="C587" s="35"/>
      <c r="D587" s="35"/>
      <c r="E587" s="35"/>
      <c r="F587" s="35"/>
      <c r="G587" s="35"/>
      <c r="H587" s="59"/>
    </row>
    <row r="588" spans="1:8" ht="15">
      <c r="A588" s="59"/>
      <c r="B588" s="59"/>
      <c r="C588" s="35"/>
      <c r="D588" s="35"/>
      <c r="E588" s="35"/>
      <c r="F588" s="35"/>
      <c r="G588" s="35"/>
      <c r="H588" s="59"/>
    </row>
    <row r="589" spans="1:8" ht="15">
      <c r="A589" s="59"/>
      <c r="B589" s="59"/>
      <c r="C589" s="35"/>
      <c r="D589" s="35"/>
      <c r="E589" s="35"/>
      <c r="F589" s="35"/>
      <c r="G589" s="35"/>
      <c r="H589" s="59"/>
    </row>
    <row r="590" spans="1:8" ht="15">
      <c r="A590" s="59"/>
      <c r="B590" s="59"/>
      <c r="C590" s="35"/>
      <c r="D590" s="35"/>
      <c r="E590" s="35"/>
      <c r="F590" s="35"/>
      <c r="G590" s="35"/>
      <c r="H590" s="59"/>
    </row>
    <row r="591" spans="1:8" ht="15">
      <c r="A591" s="59"/>
      <c r="B591" s="59"/>
      <c r="C591" s="35"/>
      <c r="D591" s="35"/>
      <c r="E591" s="35"/>
      <c r="F591" s="35"/>
      <c r="G591" s="35"/>
      <c r="H591" s="59"/>
    </row>
    <row r="592" spans="1:8" ht="15">
      <c r="A592" s="59"/>
      <c r="B592" s="59"/>
      <c r="C592" s="35"/>
      <c r="D592" s="35"/>
      <c r="E592" s="35"/>
      <c r="F592" s="35"/>
      <c r="G592" s="35"/>
      <c r="H592" s="59"/>
    </row>
    <row r="593" spans="1:8" ht="15">
      <c r="A593" s="59"/>
      <c r="B593" s="59"/>
      <c r="C593" s="35"/>
      <c r="D593" s="35"/>
      <c r="E593" s="35"/>
      <c r="F593" s="35"/>
      <c r="G593" s="35"/>
      <c r="H593" s="59"/>
    </row>
    <row r="594" spans="1:8" ht="15">
      <c r="A594" s="59"/>
      <c r="B594" s="59"/>
      <c r="C594" s="35"/>
      <c r="D594" s="35"/>
      <c r="E594" s="35"/>
      <c r="F594" s="35"/>
      <c r="G594" s="35"/>
      <c r="H594" s="59"/>
    </row>
    <row r="595" spans="1:8" ht="15">
      <c r="A595" s="59"/>
      <c r="B595" s="59"/>
      <c r="C595" s="35"/>
      <c r="D595" s="35"/>
      <c r="E595" s="35"/>
      <c r="F595" s="35"/>
      <c r="G595" s="35"/>
      <c r="H595" s="59"/>
    </row>
    <row r="596" spans="1:8" ht="15">
      <c r="A596" s="59"/>
      <c r="B596" s="59"/>
      <c r="C596" s="35"/>
      <c r="D596" s="35"/>
      <c r="E596" s="35"/>
      <c r="F596" s="35"/>
      <c r="G596" s="35"/>
      <c r="H596" s="59"/>
    </row>
    <row r="597" spans="1:8" ht="15">
      <c r="A597" s="59"/>
      <c r="B597" s="59"/>
      <c r="C597" s="35"/>
      <c r="D597" s="35"/>
      <c r="E597" s="35"/>
      <c r="F597" s="35"/>
      <c r="G597" s="35"/>
      <c r="H597" s="59"/>
    </row>
    <row r="598" spans="1:8" ht="15">
      <c r="A598" s="59"/>
      <c r="B598" s="59"/>
      <c r="C598" s="35"/>
      <c r="D598" s="35"/>
      <c r="E598" s="35"/>
      <c r="F598" s="35"/>
      <c r="G598" s="35"/>
      <c r="H598" s="59"/>
    </row>
    <row r="599" spans="1:8" ht="15">
      <c r="A599" s="59"/>
      <c r="B599" s="59"/>
      <c r="C599" s="35"/>
      <c r="D599" s="35"/>
      <c r="E599" s="35"/>
      <c r="F599" s="35"/>
      <c r="G599" s="35"/>
      <c r="H599" s="59"/>
    </row>
    <row r="600" spans="1:8" ht="15">
      <c r="A600" s="59"/>
      <c r="B600" s="59"/>
      <c r="C600" s="35"/>
      <c r="D600" s="35"/>
      <c r="E600" s="35"/>
      <c r="F600" s="35"/>
      <c r="G600" s="35"/>
      <c r="H600" s="59"/>
    </row>
    <row r="601" spans="1:8" ht="15">
      <c r="A601" s="59"/>
      <c r="B601" s="59"/>
      <c r="C601" s="35"/>
      <c r="D601" s="35"/>
      <c r="E601" s="35"/>
      <c r="F601" s="35"/>
      <c r="G601" s="35"/>
      <c r="H601" s="59"/>
    </row>
    <row r="602" spans="1:8" ht="15">
      <c r="A602" s="59"/>
      <c r="B602" s="59"/>
      <c r="C602" s="35"/>
      <c r="D602" s="35"/>
      <c r="E602" s="35"/>
      <c r="F602" s="35"/>
      <c r="G602" s="35"/>
      <c r="H602" s="59"/>
    </row>
    <row r="603" spans="1:8" ht="15">
      <c r="A603" s="59"/>
      <c r="B603" s="59"/>
      <c r="C603" s="35"/>
      <c r="D603" s="35"/>
      <c r="E603" s="35"/>
      <c r="F603" s="35"/>
      <c r="G603" s="35"/>
      <c r="H603" s="59"/>
    </row>
    <row r="604" spans="1:8" ht="15">
      <c r="A604" s="59"/>
      <c r="B604" s="59"/>
      <c r="C604" s="35"/>
      <c r="D604" s="35"/>
      <c r="E604" s="35"/>
      <c r="F604" s="35"/>
      <c r="G604" s="35"/>
      <c r="H604" s="59"/>
    </row>
    <row r="605" spans="1:8" ht="15">
      <c r="A605" s="59"/>
      <c r="B605" s="59"/>
      <c r="C605" s="35"/>
      <c r="D605" s="35"/>
      <c r="E605" s="35"/>
      <c r="F605" s="35"/>
      <c r="G605" s="35"/>
      <c r="H605" s="59"/>
    </row>
    <row r="606" spans="1:8" ht="15">
      <c r="A606" s="59"/>
      <c r="B606" s="59"/>
      <c r="C606" s="35"/>
      <c r="D606" s="35"/>
      <c r="E606" s="35"/>
      <c r="F606" s="35"/>
      <c r="G606" s="35"/>
      <c r="H606" s="59"/>
    </row>
    <row r="607" spans="1:8" ht="15">
      <c r="A607" s="59"/>
      <c r="B607" s="59"/>
      <c r="C607" s="35"/>
      <c r="D607" s="35"/>
      <c r="E607" s="35"/>
      <c r="F607" s="35"/>
      <c r="G607" s="35"/>
      <c r="H607" s="59"/>
    </row>
    <row r="608" spans="1:8" ht="15">
      <c r="A608" s="59"/>
      <c r="B608" s="59"/>
      <c r="C608" s="35"/>
      <c r="D608" s="35"/>
      <c r="E608" s="35"/>
      <c r="F608" s="35"/>
      <c r="G608" s="35"/>
      <c r="H608" s="59"/>
    </row>
    <row r="609" spans="1:8" ht="15">
      <c r="A609" s="59"/>
      <c r="B609" s="59"/>
      <c r="C609" s="35"/>
      <c r="D609" s="35"/>
      <c r="E609" s="35"/>
      <c r="F609" s="35"/>
      <c r="G609" s="35"/>
      <c r="H609" s="59"/>
    </row>
    <row r="610" spans="1:8" ht="15">
      <c r="A610" s="59"/>
      <c r="B610" s="59"/>
      <c r="C610" s="35"/>
      <c r="D610" s="35"/>
      <c r="E610" s="35"/>
      <c r="F610" s="35"/>
      <c r="G610" s="35"/>
      <c r="H610" s="59"/>
    </row>
    <row r="611" spans="1:8" ht="15">
      <c r="A611" s="59"/>
      <c r="B611" s="59"/>
      <c r="C611" s="35"/>
      <c r="D611" s="35"/>
      <c r="E611" s="35"/>
      <c r="F611" s="35"/>
      <c r="G611" s="35"/>
      <c r="H611" s="59"/>
    </row>
    <row r="612" spans="1:8" ht="15">
      <c r="A612" s="59"/>
      <c r="B612" s="59"/>
      <c r="C612" s="35"/>
      <c r="D612" s="35"/>
      <c r="E612" s="35"/>
      <c r="F612" s="35"/>
      <c r="G612" s="35"/>
      <c r="H612" s="59"/>
    </row>
    <row r="613" spans="1:8" ht="15">
      <c r="A613" s="59"/>
      <c r="B613" s="59"/>
      <c r="C613" s="35"/>
      <c r="D613" s="35"/>
      <c r="E613" s="35"/>
      <c r="F613" s="35"/>
      <c r="G613" s="35"/>
      <c r="H613" s="59"/>
    </row>
    <row r="614" spans="1:8" ht="15">
      <c r="A614" s="59"/>
      <c r="B614" s="59"/>
      <c r="C614" s="35"/>
      <c r="D614" s="35"/>
      <c r="E614" s="35"/>
      <c r="F614" s="35"/>
      <c r="G614" s="35"/>
      <c r="H614" s="59"/>
    </row>
    <row r="615" spans="1:8" ht="15">
      <c r="A615" s="59"/>
      <c r="B615" s="59"/>
      <c r="C615" s="35"/>
      <c r="D615" s="35"/>
      <c r="E615" s="35"/>
      <c r="F615" s="35"/>
      <c r="G615" s="35"/>
      <c r="H615" s="59"/>
    </row>
    <row r="616" spans="1:8" ht="15">
      <c r="A616" s="59"/>
      <c r="B616" s="59"/>
      <c r="C616" s="35"/>
      <c r="D616" s="35"/>
      <c r="E616" s="35"/>
      <c r="F616" s="35"/>
      <c r="G616" s="35"/>
      <c r="H616" s="59"/>
    </row>
    <row r="617" spans="1:8" ht="15">
      <c r="A617" s="59"/>
      <c r="B617" s="59"/>
      <c r="C617" s="35"/>
      <c r="D617" s="35"/>
      <c r="E617" s="35"/>
      <c r="F617" s="35"/>
      <c r="G617" s="35"/>
      <c r="H617" s="59"/>
    </row>
    <row r="618" spans="1:8" ht="15">
      <c r="A618" s="59"/>
      <c r="B618" s="59"/>
      <c r="C618" s="35"/>
      <c r="D618" s="35"/>
      <c r="E618" s="35"/>
      <c r="F618" s="35"/>
      <c r="G618" s="35"/>
      <c r="H618" s="59"/>
    </row>
    <row r="619" spans="1:8" ht="15">
      <c r="A619" s="59"/>
      <c r="B619" s="59"/>
      <c r="C619" s="35"/>
      <c r="D619" s="35"/>
      <c r="E619" s="35"/>
      <c r="F619" s="35"/>
      <c r="G619" s="35"/>
      <c r="H619" s="59"/>
    </row>
    <row r="620" spans="1:8" ht="15">
      <c r="A620" s="59"/>
      <c r="B620" s="59"/>
      <c r="C620" s="35"/>
      <c r="D620" s="35"/>
      <c r="E620" s="35"/>
      <c r="F620" s="35"/>
      <c r="G620" s="35"/>
      <c r="H620" s="59"/>
    </row>
    <row r="621" spans="1:8" ht="15">
      <c r="A621" s="59"/>
      <c r="B621" s="59"/>
      <c r="C621" s="35"/>
      <c r="D621" s="35"/>
      <c r="E621" s="35"/>
      <c r="F621" s="35"/>
      <c r="G621" s="35"/>
      <c r="H621" s="59"/>
    </row>
    <row r="622" spans="1:8" ht="15">
      <c r="A622" s="59"/>
      <c r="B622" s="59"/>
      <c r="C622" s="35"/>
      <c r="D622" s="35"/>
      <c r="E622" s="35"/>
      <c r="F622" s="35"/>
      <c r="G622" s="35"/>
      <c r="H622" s="59"/>
    </row>
    <row r="623" spans="1:8" ht="15">
      <c r="A623" s="59"/>
      <c r="B623" s="59"/>
      <c r="C623" s="35"/>
      <c r="D623" s="35"/>
      <c r="E623" s="35"/>
      <c r="F623" s="35"/>
      <c r="G623" s="35"/>
      <c r="H623" s="59"/>
    </row>
    <row r="624" spans="1:8" ht="15">
      <c r="A624" s="59"/>
      <c r="B624" s="59"/>
      <c r="C624" s="35"/>
      <c r="D624" s="35"/>
      <c r="E624" s="35"/>
      <c r="F624" s="35"/>
      <c r="G624" s="35"/>
      <c r="H624" s="59"/>
    </row>
    <row r="625" spans="1:8" ht="15">
      <c r="A625" s="59"/>
      <c r="B625" s="59"/>
      <c r="C625" s="35"/>
      <c r="D625" s="35"/>
      <c r="E625" s="35"/>
      <c r="F625" s="35"/>
      <c r="G625" s="35"/>
      <c r="H625" s="59"/>
    </row>
    <row r="626" spans="1:8" ht="15">
      <c r="A626" s="59"/>
      <c r="B626" s="59"/>
      <c r="C626" s="35"/>
      <c r="D626" s="35"/>
      <c r="E626" s="35"/>
      <c r="F626" s="35"/>
      <c r="G626" s="35"/>
      <c r="H626" s="59"/>
    </row>
    <row r="627" spans="1:8" ht="15">
      <c r="A627" s="59"/>
      <c r="B627" s="59"/>
      <c r="C627" s="35"/>
      <c r="D627" s="35"/>
      <c r="E627" s="35"/>
      <c r="F627" s="35"/>
      <c r="G627" s="35"/>
      <c r="H627" s="59"/>
    </row>
    <row r="628" spans="1:8" ht="15">
      <c r="A628" s="59"/>
      <c r="B628" s="59"/>
      <c r="C628" s="35"/>
      <c r="D628" s="35"/>
      <c r="E628" s="35"/>
      <c r="F628" s="35"/>
      <c r="G628" s="35"/>
      <c r="H628" s="59"/>
    </row>
    <row r="629" spans="1:8" ht="15">
      <c r="A629" s="59"/>
      <c r="B629" s="59"/>
      <c r="C629" s="35"/>
      <c r="D629" s="35"/>
      <c r="E629" s="35"/>
      <c r="F629" s="35"/>
      <c r="G629" s="35"/>
      <c r="H629" s="59"/>
    </row>
    <row r="630" spans="1:8" ht="15">
      <c r="A630" s="59"/>
      <c r="B630" s="59"/>
      <c r="C630" s="35"/>
      <c r="D630" s="35"/>
      <c r="E630" s="35"/>
      <c r="F630" s="35"/>
      <c r="G630" s="35"/>
      <c r="H630" s="59"/>
    </row>
    <row r="631" spans="1:8" ht="15">
      <c r="A631" s="59"/>
      <c r="B631" s="59"/>
      <c r="C631" s="35"/>
      <c r="D631" s="35"/>
      <c r="E631" s="35"/>
      <c r="F631" s="35"/>
      <c r="G631" s="35"/>
      <c r="H631" s="59"/>
    </row>
    <row r="632" spans="1:8" ht="15">
      <c r="A632" s="59"/>
      <c r="B632" s="59"/>
      <c r="C632" s="35"/>
      <c r="D632" s="35"/>
      <c r="E632" s="35"/>
      <c r="F632" s="35"/>
      <c r="G632" s="35"/>
      <c r="H632" s="59"/>
    </row>
    <row r="633" spans="1:8" ht="15">
      <c r="A633" s="59"/>
      <c r="B633" s="59"/>
      <c r="C633" s="35"/>
      <c r="D633" s="35"/>
      <c r="E633" s="35"/>
      <c r="F633" s="35"/>
      <c r="G633" s="35"/>
      <c r="H633" s="59"/>
    </row>
    <row r="634" spans="1:8" ht="15">
      <c r="A634" s="59"/>
      <c r="B634" s="59"/>
      <c r="C634" s="35"/>
      <c r="D634" s="35"/>
      <c r="E634" s="35"/>
      <c r="F634" s="35"/>
      <c r="G634" s="35"/>
      <c r="H634" s="59"/>
    </row>
    <row r="635" spans="1:8" ht="15">
      <c r="A635" s="59"/>
      <c r="B635" s="59"/>
      <c r="C635" s="35"/>
      <c r="D635" s="35"/>
      <c r="E635" s="35"/>
      <c r="F635" s="35"/>
      <c r="G635" s="35"/>
      <c r="H635" s="59"/>
    </row>
    <row r="636" spans="1:8" ht="15">
      <c r="A636" s="59"/>
      <c r="B636" s="59"/>
      <c r="C636" s="35"/>
      <c r="D636" s="35"/>
      <c r="E636" s="35"/>
      <c r="F636" s="35"/>
      <c r="G636" s="35"/>
      <c r="H636" s="59"/>
    </row>
    <row r="637" spans="1:8" ht="15">
      <c r="A637" s="59"/>
      <c r="B637" s="59"/>
      <c r="C637" s="35"/>
      <c r="D637" s="35"/>
      <c r="E637" s="35"/>
      <c r="F637" s="35"/>
      <c r="G637" s="35"/>
      <c r="H637" s="59"/>
    </row>
    <row r="638" spans="1:8" ht="15">
      <c r="A638" s="59"/>
      <c r="B638" s="59"/>
      <c r="C638" s="35"/>
      <c r="D638" s="35"/>
      <c r="E638" s="35"/>
      <c r="F638" s="35"/>
      <c r="G638" s="35"/>
      <c r="H638" s="59"/>
    </row>
    <row r="639" spans="1:8" ht="15">
      <c r="A639" s="59"/>
      <c r="B639" s="59"/>
      <c r="C639" s="35"/>
      <c r="D639" s="35"/>
      <c r="E639" s="35"/>
      <c r="F639" s="35"/>
      <c r="G639" s="35"/>
      <c r="H639" s="59"/>
    </row>
    <row r="640" spans="1:8" ht="15">
      <c r="A640" s="59"/>
      <c r="B640" s="59"/>
      <c r="C640" s="35"/>
      <c r="D640" s="35"/>
      <c r="E640" s="35"/>
      <c r="F640" s="35"/>
      <c r="G640" s="35"/>
      <c r="H640" s="59"/>
    </row>
    <row r="641" spans="1:8" ht="15">
      <c r="A641" s="59"/>
      <c r="B641" s="59"/>
      <c r="C641" s="35"/>
      <c r="D641" s="35"/>
      <c r="E641" s="35"/>
      <c r="F641" s="35"/>
      <c r="G641" s="35"/>
      <c r="H641" s="59"/>
    </row>
    <row r="642" spans="1:8" ht="15">
      <c r="A642" s="59"/>
      <c r="B642" s="59"/>
      <c r="C642" s="35"/>
      <c r="D642" s="35"/>
      <c r="E642" s="35"/>
      <c r="F642" s="35"/>
      <c r="G642" s="35"/>
      <c r="H642" s="59"/>
    </row>
    <row r="643" spans="1:8" ht="15">
      <c r="A643" s="59"/>
      <c r="B643" s="59"/>
      <c r="C643" s="35"/>
      <c r="D643" s="35"/>
      <c r="E643" s="35"/>
      <c r="F643" s="35"/>
      <c r="G643" s="35"/>
      <c r="H643" s="59"/>
    </row>
    <row r="644" spans="1:8" ht="15">
      <c r="A644" s="59"/>
      <c r="B644" s="59"/>
      <c r="C644" s="35"/>
      <c r="D644" s="35"/>
      <c r="E644" s="35"/>
      <c r="F644" s="35"/>
      <c r="G644" s="35"/>
      <c r="H644" s="59"/>
    </row>
    <row r="645" spans="1:8" ht="15">
      <c r="A645" s="59"/>
      <c r="B645" s="59"/>
      <c r="C645" s="35"/>
      <c r="D645" s="35"/>
      <c r="E645" s="35"/>
      <c r="F645" s="35"/>
      <c r="G645" s="35"/>
      <c r="H645" s="59"/>
    </row>
    <row r="646" spans="1:8" ht="15">
      <c r="A646" s="59"/>
      <c r="B646" s="59"/>
      <c r="C646" s="35"/>
      <c r="D646" s="35"/>
      <c r="E646" s="35"/>
      <c r="F646" s="35"/>
      <c r="G646" s="35"/>
      <c r="H646" s="59"/>
    </row>
    <row r="647" spans="1:8" ht="15">
      <c r="A647" s="59"/>
      <c r="B647" s="59"/>
      <c r="C647" s="35"/>
      <c r="D647" s="35"/>
      <c r="E647" s="35"/>
      <c r="F647" s="35"/>
      <c r="G647" s="35"/>
      <c r="H647" s="59"/>
    </row>
    <row r="648" spans="1:8" ht="15">
      <c r="A648" s="59"/>
      <c r="B648" s="59"/>
      <c r="C648" s="35"/>
      <c r="D648" s="35"/>
      <c r="E648" s="35"/>
      <c r="F648" s="35"/>
      <c r="G648" s="35"/>
      <c r="H648" s="59"/>
    </row>
    <row r="649" spans="1:8" ht="15">
      <c r="A649" s="59"/>
      <c r="B649" s="59"/>
      <c r="C649" s="35"/>
      <c r="D649" s="35"/>
      <c r="E649" s="35"/>
      <c r="F649" s="35"/>
      <c r="G649" s="35"/>
      <c r="H649" s="59"/>
    </row>
    <row r="650" spans="1:8" ht="15">
      <c r="A650" s="59"/>
      <c r="B650" s="59"/>
      <c r="C650" s="35"/>
      <c r="D650" s="35"/>
      <c r="E650" s="35"/>
      <c r="F650" s="35"/>
      <c r="G650" s="35"/>
      <c r="H650" s="59"/>
    </row>
    <row r="651" spans="1:8" ht="15">
      <c r="A651" s="59"/>
      <c r="B651" s="59"/>
      <c r="C651" s="35"/>
      <c r="D651" s="35"/>
      <c r="E651" s="35"/>
      <c r="F651" s="35"/>
      <c r="G651" s="35"/>
      <c r="H651" s="59"/>
    </row>
    <row r="652" spans="1:8" ht="15">
      <c r="A652" s="59"/>
      <c r="B652" s="59"/>
      <c r="C652" s="35"/>
      <c r="D652" s="35"/>
      <c r="E652" s="35"/>
      <c r="F652" s="35"/>
      <c r="G652" s="35"/>
      <c r="H652" s="59"/>
    </row>
    <row r="653" spans="1:8" ht="15">
      <c r="A653" s="59"/>
      <c r="B653" s="59"/>
      <c r="C653" s="35"/>
      <c r="D653" s="35"/>
      <c r="E653" s="35"/>
      <c r="F653" s="35"/>
      <c r="G653" s="35"/>
      <c r="H653" s="59"/>
    </row>
    <row r="654" spans="1:8" ht="15">
      <c r="A654" s="59"/>
      <c r="B654" s="59"/>
      <c r="C654" s="35"/>
      <c r="D654" s="35"/>
      <c r="E654" s="35"/>
      <c r="F654" s="35"/>
      <c r="G654" s="35"/>
      <c r="H654" s="59"/>
    </row>
    <row r="655" spans="1:8" ht="15">
      <c r="A655" s="59"/>
      <c r="B655" s="59"/>
      <c r="C655" s="35"/>
      <c r="D655" s="35"/>
      <c r="E655" s="35"/>
      <c r="F655" s="35"/>
      <c r="G655" s="35"/>
      <c r="H655" s="59"/>
    </row>
    <row r="656" spans="1:8" ht="15">
      <c r="A656" s="59"/>
      <c r="B656" s="59"/>
      <c r="C656" s="35"/>
      <c r="D656" s="35"/>
      <c r="E656" s="35"/>
      <c r="F656" s="35"/>
      <c r="G656" s="35"/>
      <c r="H656" s="59"/>
    </row>
    <row r="657" spans="1:8" ht="15">
      <c r="A657" s="59"/>
      <c r="B657" s="59"/>
      <c r="C657" s="35"/>
      <c r="D657" s="35"/>
      <c r="E657" s="35"/>
      <c r="F657" s="35"/>
      <c r="G657" s="35"/>
      <c r="H657" s="59"/>
    </row>
    <row r="658" spans="1:8" ht="15">
      <c r="A658" s="59"/>
      <c r="B658" s="59"/>
      <c r="C658" s="35"/>
      <c r="D658" s="35"/>
      <c r="E658" s="35"/>
      <c r="F658" s="35"/>
      <c r="G658" s="35"/>
      <c r="H658" s="59"/>
    </row>
    <row r="659" spans="1:8" ht="15">
      <c r="A659" s="59"/>
      <c r="B659" s="59"/>
      <c r="C659" s="35"/>
      <c r="D659" s="35"/>
      <c r="E659" s="35"/>
      <c r="F659" s="35"/>
      <c r="G659" s="35"/>
      <c r="H659" s="59"/>
    </row>
    <row r="660" spans="1:8" ht="15">
      <c r="A660" s="59"/>
      <c r="B660" s="59"/>
      <c r="C660" s="35"/>
      <c r="D660" s="35"/>
      <c r="E660" s="35"/>
      <c r="F660" s="35"/>
      <c r="G660" s="35"/>
      <c r="H660" s="59"/>
    </row>
    <row r="661" spans="1:8" ht="15">
      <c r="A661" s="59"/>
      <c r="B661" s="59"/>
      <c r="C661" s="35"/>
      <c r="D661" s="35"/>
      <c r="E661" s="35"/>
      <c r="F661" s="35"/>
      <c r="G661" s="35"/>
      <c r="H661" s="59"/>
    </row>
    <row r="662" spans="1:8" ht="15">
      <c r="A662" s="59"/>
      <c r="B662" s="59"/>
      <c r="C662" s="35"/>
      <c r="D662" s="35"/>
      <c r="E662" s="35"/>
      <c r="F662" s="35"/>
      <c r="G662" s="35"/>
      <c r="H662" s="59"/>
    </row>
    <row r="663" spans="1:8" ht="15">
      <c r="A663" s="59"/>
      <c r="B663" s="59"/>
      <c r="C663" s="35"/>
      <c r="D663" s="35"/>
      <c r="E663" s="35"/>
      <c r="F663" s="35"/>
      <c r="G663" s="35"/>
      <c r="H663" s="59"/>
    </row>
    <row r="664" spans="1:8" ht="15">
      <c r="A664" s="59"/>
      <c r="B664" s="59"/>
      <c r="C664" s="35"/>
      <c r="D664" s="35"/>
      <c r="E664" s="35"/>
      <c r="F664" s="35"/>
      <c r="G664" s="35"/>
      <c r="H664" s="59"/>
    </row>
    <row r="665" spans="1:8" ht="15">
      <c r="A665" s="59"/>
      <c r="B665" s="59"/>
      <c r="C665" s="35"/>
      <c r="D665" s="35"/>
      <c r="E665" s="35"/>
      <c r="F665" s="35"/>
      <c r="G665" s="35"/>
      <c r="H665" s="59"/>
    </row>
    <row r="666" spans="1:8" ht="15">
      <c r="A666" s="59"/>
      <c r="B666" s="59"/>
      <c r="C666" s="35"/>
      <c r="D666" s="35"/>
      <c r="E666" s="35"/>
      <c r="F666" s="35"/>
      <c r="G666" s="35"/>
      <c r="H666" s="59"/>
    </row>
    <row r="667" spans="1:8" ht="15">
      <c r="A667" s="59"/>
      <c r="B667" s="59"/>
      <c r="C667" s="35"/>
      <c r="D667" s="35"/>
      <c r="E667" s="35"/>
      <c r="F667" s="35"/>
      <c r="G667" s="35"/>
      <c r="H667" s="59"/>
    </row>
    <row r="668" spans="1:8" ht="15">
      <c r="A668" s="59"/>
      <c r="B668" s="59"/>
      <c r="C668" s="35"/>
      <c r="D668" s="35"/>
      <c r="E668" s="35"/>
      <c r="F668" s="35"/>
      <c r="G668" s="35"/>
      <c r="H668" s="59"/>
    </row>
    <row r="669" spans="1:8" ht="15">
      <c r="A669" s="59"/>
      <c r="B669" s="59"/>
      <c r="C669" s="35"/>
      <c r="D669" s="35"/>
      <c r="E669" s="35"/>
      <c r="F669" s="35"/>
      <c r="G669" s="35"/>
      <c r="H669" s="59"/>
    </row>
    <row r="670" spans="1:8" ht="15">
      <c r="A670" s="59"/>
      <c r="B670" s="59"/>
      <c r="C670" s="35"/>
      <c r="D670" s="35"/>
      <c r="E670" s="35"/>
      <c r="F670" s="35"/>
      <c r="G670" s="35"/>
      <c r="H670" s="59"/>
    </row>
    <row r="671" spans="1:8" ht="15">
      <c r="A671" s="59"/>
      <c r="B671" s="59"/>
      <c r="C671" s="35"/>
      <c r="D671" s="35"/>
      <c r="E671" s="35"/>
      <c r="F671" s="35"/>
      <c r="G671" s="35"/>
      <c r="H671" s="59"/>
    </row>
    <row r="672" spans="1:8" ht="15">
      <c r="A672" s="59"/>
      <c r="B672" s="59"/>
      <c r="C672" s="35"/>
      <c r="D672" s="35"/>
      <c r="E672" s="35"/>
      <c r="F672" s="35"/>
      <c r="G672" s="35"/>
      <c r="H672" s="59"/>
    </row>
    <row r="673" spans="1:8" ht="15">
      <c r="A673" s="59"/>
      <c r="B673" s="59"/>
      <c r="C673" s="35"/>
      <c r="D673" s="35"/>
      <c r="E673" s="35"/>
      <c r="F673" s="35"/>
      <c r="G673" s="35"/>
      <c r="H673" s="59"/>
    </row>
    <row r="674" spans="1:8" ht="15">
      <c r="A674" s="59"/>
      <c r="B674" s="59"/>
      <c r="C674" s="35"/>
      <c r="D674" s="35"/>
      <c r="E674" s="35"/>
      <c r="F674" s="35"/>
      <c r="G674" s="35"/>
      <c r="H674" s="59"/>
    </row>
    <row r="675" spans="1:8" ht="15">
      <c r="A675" s="59"/>
      <c r="B675" s="59"/>
      <c r="C675" s="35"/>
      <c r="D675" s="35"/>
      <c r="E675" s="35"/>
      <c r="F675" s="35"/>
      <c r="G675" s="35"/>
      <c r="H675" s="59"/>
    </row>
    <row r="676" spans="1:8" ht="15">
      <c r="A676" s="59"/>
      <c r="B676" s="59"/>
      <c r="C676" s="35"/>
      <c r="D676" s="35"/>
      <c r="E676" s="35"/>
      <c r="F676" s="35"/>
      <c r="G676" s="35"/>
      <c r="H676" s="59"/>
    </row>
    <row r="677" spans="1:8" ht="15">
      <c r="A677" s="59"/>
      <c r="B677" s="59"/>
      <c r="C677" s="35"/>
      <c r="D677" s="35"/>
      <c r="E677" s="35"/>
      <c r="F677" s="35"/>
      <c r="G677" s="35"/>
      <c r="H677" s="59"/>
    </row>
    <row r="678" spans="1:8" ht="15">
      <c r="A678" s="59"/>
      <c r="B678" s="59"/>
      <c r="C678" s="35"/>
      <c r="D678" s="35"/>
      <c r="E678" s="35"/>
      <c r="F678" s="35"/>
      <c r="G678" s="35"/>
      <c r="H678" s="59"/>
    </row>
    <row r="679" spans="1:8" ht="15">
      <c r="A679" s="59"/>
      <c r="B679" s="59"/>
      <c r="C679" s="35"/>
      <c r="D679" s="35"/>
      <c r="E679" s="35"/>
      <c r="F679" s="35"/>
      <c r="G679" s="35"/>
      <c r="H679" s="59"/>
    </row>
    <row r="680" spans="1:8" ht="15">
      <c r="A680" s="59"/>
      <c r="B680" s="59"/>
      <c r="C680" s="35"/>
      <c r="D680" s="35"/>
      <c r="E680" s="35"/>
      <c r="F680" s="35"/>
      <c r="G680" s="35"/>
      <c r="H680" s="59"/>
    </row>
    <row r="681" spans="1:8" ht="15">
      <c r="A681" s="59"/>
      <c r="B681" s="59"/>
      <c r="C681" s="35"/>
      <c r="D681" s="35"/>
      <c r="E681" s="35"/>
      <c r="F681" s="35"/>
      <c r="G681" s="35"/>
      <c r="H681" s="59"/>
    </row>
    <row r="682" spans="1:8" ht="15">
      <c r="A682" s="59"/>
      <c r="B682" s="59"/>
      <c r="C682" s="35"/>
      <c r="D682" s="35"/>
      <c r="E682" s="35"/>
      <c r="F682" s="35"/>
      <c r="G682" s="35"/>
      <c r="H682" s="59"/>
    </row>
    <row r="683" spans="1:8" ht="15">
      <c r="A683" s="59"/>
      <c r="B683" s="59"/>
      <c r="C683" s="35"/>
      <c r="D683" s="35"/>
      <c r="E683" s="35"/>
      <c r="F683" s="35"/>
      <c r="G683" s="35"/>
      <c r="H683" s="59"/>
    </row>
    <row r="684" spans="1:8" ht="15">
      <c r="A684" s="59"/>
      <c r="B684" s="59"/>
      <c r="C684" s="35"/>
      <c r="D684" s="35"/>
      <c r="E684" s="35"/>
      <c r="F684" s="35"/>
      <c r="G684" s="35"/>
      <c r="H684" s="59"/>
    </row>
    <row r="685" spans="1:8" ht="15">
      <c r="A685" s="59"/>
      <c r="B685" s="59"/>
      <c r="C685" s="35"/>
      <c r="D685" s="35"/>
      <c r="E685" s="35"/>
      <c r="F685" s="35"/>
      <c r="G685" s="35"/>
      <c r="H685" s="59"/>
    </row>
    <row r="686" spans="1:8" ht="15">
      <c r="A686" s="59"/>
      <c r="B686" s="59"/>
      <c r="C686" s="35"/>
      <c r="D686" s="35"/>
      <c r="E686" s="35"/>
      <c r="F686" s="35"/>
      <c r="G686" s="35"/>
      <c r="H686" s="59"/>
    </row>
    <row r="687" spans="1:8" ht="15">
      <c r="A687" s="59"/>
      <c r="B687" s="59"/>
      <c r="C687" s="35"/>
      <c r="D687" s="35"/>
      <c r="E687" s="35"/>
      <c r="F687" s="35"/>
      <c r="G687" s="35"/>
      <c r="H687" s="59"/>
    </row>
    <row r="688" spans="1:8" ht="15">
      <c r="A688" s="59"/>
      <c r="B688" s="59"/>
      <c r="C688" s="35"/>
      <c r="D688" s="35"/>
      <c r="E688" s="35"/>
      <c r="F688" s="35"/>
      <c r="G688" s="35"/>
      <c r="H688" s="59"/>
    </row>
    <row r="689" spans="1:8" ht="15">
      <c r="A689" s="59"/>
      <c r="B689" s="59"/>
      <c r="C689" s="35"/>
      <c r="D689" s="35"/>
      <c r="E689" s="35"/>
      <c r="F689" s="35"/>
      <c r="G689" s="35"/>
      <c r="H689" s="59"/>
    </row>
    <row r="690" spans="1:8" ht="15">
      <c r="A690" s="59"/>
      <c r="B690" s="59"/>
      <c r="C690" s="35"/>
      <c r="D690" s="35"/>
      <c r="E690" s="35"/>
      <c r="F690" s="35"/>
      <c r="G690" s="35"/>
      <c r="H690" s="59"/>
    </row>
    <row r="691" spans="1:8" ht="15">
      <c r="A691" s="59"/>
      <c r="B691" s="59"/>
      <c r="C691" s="35"/>
      <c r="D691" s="35"/>
      <c r="E691" s="35"/>
      <c r="F691" s="35"/>
      <c r="G691" s="35"/>
      <c r="H691" s="59"/>
    </row>
    <row r="692" spans="1:8" ht="15">
      <c r="A692" s="59"/>
      <c r="B692" s="59"/>
      <c r="C692" s="35"/>
      <c r="D692" s="35"/>
      <c r="E692" s="35"/>
      <c r="F692" s="35"/>
      <c r="G692" s="35"/>
      <c r="H692" s="59"/>
    </row>
    <row r="693" spans="1:8" ht="15">
      <c r="A693" s="59"/>
      <c r="B693" s="59"/>
      <c r="C693" s="35"/>
      <c r="D693" s="35"/>
      <c r="E693" s="35"/>
      <c r="F693" s="35"/>
      <c r="G693" s="35"/>
      <c r="H693" s="59"/>
    </row>
    <row r="694" spans="1:8" ht="15">
      <c r="A694" s="59"/>
      <c r="B694" s="59"/>
      <c r="C694" s="35"/>
      <c r="D694" s="35"/>
      <c r="E694" s="35"/>
      <c r="F694" s="35"/>
      <c r="G694" s="35"/>
      <c r="H694" s="59"/>
    </row>
    <row r="695" spans="1:8" ht="15">
      <c r="A695" s="59"/>
      <c r="B695" s="59"/>
      <c r="C695" s="35"/>
      <c r="D695" s="35"/>
      <c r="E695" s="35"/>
      <c r="F695" s="35"/>
      <c r="G695" s="35"/>
      <c r="H695" s="59"/>
    </row>
    <row r="696" spans="1:8" ht="15">
      <c r="A696" s="59"/>
      <c r="B696" s="59"/>
      <c r="C696" s="35"/>
      <c r="D696" s="35"/>
      <c r="E696" s="35"/>
      <c r="F696" s="35"/>
      <c r="G696" s="35"/>
      <c r="H696" s="59"/>
    </row>
    <row r="697" spans="1:8" ht="15">
      <c r="A697" s="59"/>
      <c r="B697" s="59"/>
      <c r="C697" s="35"/>
      <c r="D697" s="35"/>
      <c r="E697" s="35"/>
      <c r="F697" s="35"/>
      <c r="G697" s="35"/>
      <c r="H697" s="59"/>
    </row>
    <row r="698" spans="1:8" ht="15">
      <c r="A698" s="59"/>
      <c r="B698" s="59"/>
      <c r="C698" s="35"/>
      <c r="D698" s="35"/>
      <c r="E698" s="35"/>
      <c r="F698" s="35"/>
      <c r="G698" s="35"/>
      <c r="H698" s="59"/>
    </row>
    <row r="699" spans="1:8" ht="15">
      <c r="A699" s="59"/>
      <c r="B699" s="59"/>
      <c r="C699" s="35"/>
      <c r="D699" s="35"/>
      <c r="E699" s="35"/>
      <c r="F699" s="35"/>
      <c r="G699" s="35"/>
      <c r="H699" s="59"/>
    </row>
    <row r="700" spans="1:8" ht="15">
      <c r="A700" s="59"/>
      <c r="B700" s="59"/>
      <c r="C700" s="35"/>
      <c r="D700" s="35"/>
      <c r="E700" s="35"/>
      <c r="F700" s="35"/>
      <c r="G700" s="35"/>
      <c r="H700" s="59"/>
    </row>
    <row r="701" spans="1:8" ht="15">
      <c r="A701" s="59"/>
      <c r="B701" s="59"/>
      <c r="C701" s="35"/>
      <c r="D701" s="35"/>
      <c r="E701" s="35"/>
      <c r="F701" s="35"/>
      <c r="G701" s="35"/>
      <c r="H701" s="59"/>
    </row>
    <row r="702" spans="1:8" ht="15">
      <c r="A702" s="59"/>
      <c r="B702" s="59"/>
      <c r="C702" s="35"/>
      <c r="D702" s="35"/>
      <c r="E702" s="35"/>
      <c r="F702" s="35"/>
      <c r="G702" s="35"/>
      <c r="H702" s="59"/>
    </row>
    <row r="703" spans="1:8" ht="15">
      <c r="A703" s="59"/>
      <c r="B703" s="59"/>
      <c r="C703" s="35"/>
      <c r="D703" s="35"/>
      <c r="E703" s="35"/>
      <c r="F703" s="35"/>
      <c r="G703" s="35"/>
      <c r="H703" s="59"/>
    </row>
    <row r="704" spans="1:8" ht="15">
      <c r="A704" s="59"/>
      <c r="B704" s="59"/>
      <c r="C704" s="35"/>
      <c r="D704" s="35"/>
      <c r="E704" s="35"/>
      <c r="F704" s="35"/>
      <c r="G704" s="35"/>
      <c r="H704" s="59"/>
    </row>
    <row r="705" spans="1:8" ht="15">
      <c r="A705" s="59"/>
      <c r="B705" s="59"/>
      <c r="C705" s="35"/>
      <c r="D705" s="35"/>
      <c r="E705" s="35"/>
      <c r="F705" s="35"/>
      <c r="G705" s="35"/>
      <c r="H705" s="59"/>
    </row>
    <row r="706" spans="1:8" ht="15">
      <c r="A706" s="59"/>
      <c r="B706" s="59"/>
      <c r="C706" s="35"/>
      <c r="D706" s="35"/>
      <c r="E706" s="35"/>
      <c r="F706" s="35"/>
      <c r="G706" s="35"/>
      <c r="H706" s="59"/>
    </row>
    <row r="707" spans="1:8" ht="15">
      <c r="A707" s="59"/>
      <c r="B707" s="59"/>
      <c r="C707" s="35"/>
      <c r="D707" s="35"/>
      <c r="E707" s="35"/>
      <c r="F707" s="35"/>
      <c r="G707" s="35"/>
      <c r="H707" s="59"/>
    </row>
    <row r="708" spans="1:8" ht="15">
      <c r="A708" s="59"/>
      <c r="B708" s="59"/>
      <c r="C708" s="35"/>
      <c r="D708" s="35"/>
      <c r="E708" s="35"/>
      <c r="F708" s="35"/>
      <c r="G708" s="35"/>
      <c r="H708" s="59"/>
    </row>
    <row r="709" spans="1:8" ht="15">
      <c r="A709" s="59"/>
      <c r="B709" s="59"/>
      <c r="C709" s="35"/>
      <c r="D709" s="35"/>
      <c r="E709" s="35"/>
      <c r="F709" s="35"/>
      <c r="G709" s="35"/>
      <c r="H709" s="59"/>
    </row>
    <row r="710" spans="1:8" ht="15">
      <c r="A710" s="59"/>
      <c r="B710" s="59"/>
      <c r="C710" s="35"/>
      <c r="D710" s="35"/>
      <c r="E710" s="35"/>
      <c r="F710" s="35"/>
      <c r="G710" s="35"/>
      <c r="H710" s="59"/>
    </row>
    <row r="711" spans="1:8" ht="15">
      <c r="A711" s="59"/>
      <c r="B711" s="59"/>
      <c r="C711" s="35"/>
      <c r="D711" s="35"/>
      <c r="E711" s="35"/>
      <c r="F711" s="35"/>
      <c r="G711" s="35"/>
      <c r="H711" s="59"/>
    </row>
    <row r="712" spans="1:8" ht="15">
      <c r="A712" s="59"/>
      <c r="B712" s="59"/>
      <c r="C712" s="35"/>
      <c r="D712" s="35"/>
      <c r="E712" s="35"/>
      <c r="F712" s="35"/>
      <c r="G712" s="35"/>
      <c r="H712" s="59"/>
    </row>
    <row r="713" spans="1:8" ht="15">
      <c r="A713" s="59"/>
      <c r="B713" s="59"/>
      <c r="C713" s="35"/>
      <c r="D713" s="35"/>
      <c r="E713" s="35"/>
      <c r="F713" s="35"/>
      <c r="G713" s="35"/>
      <c r="H713" s="59"/>
    </row>
    <row r="714" spans="1:8" ht="15">
      <c r="A714" s="59"/>
      <c r="B714" s="59"/>
      <c r="C714" s="35"/>
      <c r="D714" s="35"/>
      <c r="E714" s="35"/>
      <c r="F714" s="35"/>
      <c r="G714" s="35"/>
      <c r="H714" s="59"/>
    </row>
    <row r="715" spans="1:8" ht="15">
      <c r="A715" s="59"/>
      <c r="B715" s="59"/>
      <c r="C715" s="35"/>
      <c r="D715" s="35"/>
      <c r="E715" s="35"/>
      <c r="F715" s="35"/>
      <c r="G715" s="35"/>
      <c r="H715" s="59"/>
    </row>
    <row r="716" spans="1:8" ht="15">
      <c r="A716" s="59"/>
      <c r="B716" s="59"/>
      <c r="C716" s="35"/>
      <c r="D716" s="35"/>
      <c r="E716" s="35"/>
      <c r="F716" s="35"/>
      <c r="G716" s="35"/>
      <c r="H716" s="59"/>
    </row>
    <row r="717" spans="1:8" ht="15">
      <c r="A717" s="59"/>
      <c r="B717" s="59"/>
      <c r="C717" s="35"/>
      <c r="D717" s="35"/>
      <c r="E717" s="35"/>
      <c r="F717" s="35"/>
      <c r="G717" s="35"/>
      <c r="H717" s="59"/>
    </row>
    <row r="718" spans="1:8" ht="15">
      <c r="A718" s="59"/>
      <c r="B718" s="59"/>
      <c r="C718" s="35"/>
      <c r="D718" s="35"/>
      <c r="E718" s="35"/>
      <c r="F718" s="35"/>
      <c r="G718" s="35"/>
      <c r="H718" s="59"/>
    </row>
    <row r="719" spans="1:8" ht="15">
      <c r="A719" s="59"/>
      <c r="B719" s="59"/>
      <c r="C719" s="35"/>
      <c r="D719" s="35"/>
      <c r="E719" s="35"/>
      <c r="F719" s="35"/>
      <c r="G719" s="35"/>
      <c r="H719" s="59"/>
    </row>
    <row r="720" spans="1:8" ht="15">
      <c r="A720" s="59"/>
      <c r="B720" s="59"/>
      <c r="C720" s="35"/>
      <c r="D720" s="35"/>
      <c r="E720" s="35"/>
      <c r="F720" s="35"/>
      <c r="G720" s="35"/>
      <c r="H720" s="59"/>
    </row>
    <row r="721" spans="1:8" ht="15">
      <c r="A721" s="59"/>
      <c r="B721" s="59"/>
      <c r="C721" s="35"/>
      <c r="D721" s="35"/>
      <c r="E721" s="35"/>
      <c r="F721" s="35"/>
      <c r="G721" s="35"/>
      <c r="H721" s="59"/>
    </row>
    <row r="722" spans="1:8" ht="15">
      <c r="A722" s="59"/>
      <c r="B722" s="59"/>
      <c r="C722" s="35"/>
      <c r="D722" s="35"/>
      <c r="E722" s="35"/>
      <c r="F722" s="35"/>
      <c r="G722" s="35"/>
      <c r="H722" s="59"/>
    </row>
    <row r="723" spans="1:8" ht="15">
      <c r="A723" s="59"/>
      <c r="B723" s="59"/>
      <c r="C723" s="35"/>
      <c r="D723" s="35"/>
      <c r="E723" s="35"/>
      <c r="F723" s="35"/>
      <c r="G723" s="35"/>
      <c r="H723" s="59"/>
    </row>
    <row r="724" spans="1:8" ht="15">
      <c r="A724" s="59"/>
      <c r="B724" s="59"/>
      <c r="C724" s="35"/>
      <c r="D724" s="35"/>
      <c r="E724" s="35"/>
      <c r="F724" s="35"/>
      <c r="G724" s="35"/>
      <c r="H724" s="59"/>
    </row>
    <row r="725" spans="1:8" ht="15">
      <c r="A725" s="59"/>
      <c r="B725" s="59"/>
      <c r="C725" s="35"/>
      <c r="D725" s="35"/>
      <c r="E725" s="35"/>
      <c r="F725" s="35"/>
      <c r="G725" s="35"/>
      <c r="H725" s="59"/>
    </row>
    <row r="726" spans="1:8" ht="15">
      <c r="A726" s="59"/>
      <c r="B726" s="59"/>
      <c r="C726" s="35"/>
      <c r="D726" s="35"/>
      <c r="E726" s="35"/>
      <c r="F726" s="35"/>
      <c r="G726" s="35"/>
      <c r="H726" s="59"/>
    </row>
    <row r="727" spans="1:8" ht="15">
      <c r="A727" s="59"/>
      <c r="B727" s="59"/>
      <c r="C727" s="35"/>
      <c r="D727" s="35"/>
      <c r="E727" s="35"/>
      <c r="F727" s="35"/>
      <c r="G727" s="35"/>
      <c r="H727" s="59"/>
    </row>
    <row r="728" spans="1:8" ht="15">
      <c r="A728" s="59"/>
      <c r="B728" s="59"/>
      <c r="C728" s="35"/>
      <c r="D728" s="35"/>
      <c r="E728" s="35"/>
      <c r="F728" s="35"/>
      <c r="G728" s="35"/>
      <c r="H728" s="59"/>
    </row>
    <row r="729" spans="1:8" ht="15">
      <c r="A729" s="59"/>
      <c r="B729" s="59"/>
      <c r="C729" s="35"/>
      <c r="D729" s="35"/>
      <c r="E729" s="35"/>
      <c r="F729" s="35"/>
      <c r="G729" s="35"/>
      <c r="H729" s="59"/>
    </row>
    <row r="730" spans="1:8" ht="15">
      <c r="A730" s="59"/>
      <c r="B730" s="59"/>
      <c r="C730" s="35"/>
      <c r="D730" s="35"/>
      <c r="E730" s="35"/>
      <c r="F730" s="35"/>
      <c r="G730" s="35"/>
      <c r="H730" s="59"/>
    </row>
    <row r="731" spans="1:8" ht="15">
      <c r="A731" s="59"/>
      <c r="B731" s="59"/>
      <c r="C731" s="35"/>
      <c r="D731" s="35"/>
      <c r="E731" s="35"/>
      <c r="F731" s="35"/>
      <c r="G731" s="35"/>
      <c r="H731" s="59"/>
    </row>
    <row r="732" spans="1:8" ht="15">
      <c r="A732" s="59"/>
      <c r="B732" s="59"/>
      <c r="C732" s="35"/>
      <c r="D732" s="35"/>
      <c r="E732" s="35"/>
      <c r="F732" s="35"/>
      <c r="G732" s="35"/>
      <c r="H732" s="59"/>
    </row>
    <row r="733" spans="1:8" ht="15">
      <c r="A733" s="59"/>
      <c r="B733" s="59"/>
      <c r="C733" s="35"/>
      <c r="D733" s="35"/>
      <c r="E733" s="35"/>
      <c r="F733" s="35"/>
      <c r="G733" s="35"/>
      <c r="H733" s="59"/>
    </row>
    <row r="734" spans="1:8" ht="15">
      <c r="A734" s="59"/>
      <c r="B734" s="59"/>
      <c r="C734" s="35"/>
      <c r="D734" s="35"/>
      <c r="E734" s="35"/>
      <c r="F734" s="35"/>
      <c r="G734" s="35"/>
      <c r="H734" s="59"/>
    </row>
    <row r="735" spans="1:8" ht="15">
      <c r="A735" s="59"/>
      <c r="B735" s="59"/>
      <c r="C735" s="35"/>
      <c r="D735" s="35"/>
      <c r="E735" s="35"/>
      <c r="F735" s="35"/>
      <c r="G735" s="35"/>
      <c r="H735" s="59"/>
    </row>
    <row r="736" spans="1:8" ht="15">
      <c r="A736" s="59"/>
      <c r="B736" s="59"/>
      <c r="C736" s="35"/>
      <c r="D736" s="35"/>
      <c r="E736" s="35"/>
      <c r="F736" s="35"/>
      <c r="G736" s="35"/>
      <c r="H736" s="59"/>
    </row>
    <row r="737" spans="1:8" ht="15">
      <c r="A737" s="59"/>
      <c r="B737" s="59"/>
      <c r="C737" s="35"/>
      <c r="D737" s="35"/>
      <c r="E737" s="35"/>
      <c r="F737" s="35"/>
      <c r="G737" s="35"/>
      <c r="H737" s="59"/>
    </row>
    <row r="738" spans="1:8" ht="15">
      <c r="A738" s="59"/>
      <c r="B738" s="59"/>
      <c r="C738" s="35"/>
      <c r="D738" s="35"/>
      <c r="E738" s="35"/>
      <c r="F738" s="35"/>
      <c r="G738" s="35"/>
      <c r="H738" s="59"/>
    </row>
    <row r="739" spans="1:8" ht="15">
      <c r="A739" s="59"/>
      <c r="B739" s="59"/>
      <c r="C739" s="35"/>
      <c r="D739" s="35"/>
      <c r="E739" s="35"/>
      <c r="F739" s="35"/>
      <c r="G739" s="35"/>
      <c r="H739" s="59"/>
    </row>
    <row r="740" spans="1:8" ht="15">
      <c r="A740" s="59"/>
      <c r="B740" s="59"/>
      <c r="C740" s="35"/>
      <c r="D740" s="35"/>
      <c r="E740" s="35"/>
      <c r="F740" s="35"/>
      <c r="G740" s="35"/>
      <c r="H740" s="59"/>
    </row>
    <row r="741" spans="1:8" ht="15">
      <c r="A741" s="59"/>
      <c r="B741" s="59"/>
      <c r="C741" s="35"/>
      <c r="D741" s="35"/>
      <c r="E741" s="35"/>
      <c r="F741" s="35"/>
      <c r="G741" s="35"/>
      <c r="H741" s="59"/>
    </row>
    <row r="742" spans="1:8" ht="15">
      <c r="A742" s="59"/>
      <c r="B742" s="59"/>
      <c r="C742" s="35"/>
      <c r="D742" s="35"/>
      <c r="E742" s="35"/>
      <c r="F742" s="35"/>
      <c r="G742" s="35"/>
      <c r="H742" s="59"/>
    </row>
    <row r="743" spans="1:8" ht="15">
      <c r="A743" s="59"/>
      <c r="B743" s="59"/>
      <c r="C743" s="35"/>
      <c r="D743" s="35"/>
      <c r="E743" s="35"/>
      <c r="F743" s="35"/>
      <c r="G743" s="35"/>
      <c r="H743" s="59"/>
    </row>
    <row r="744" spans="1:8" ht="15">
      <c r="A744" s="59"/>
      <c r="B744" s="59"/>
      <c r="C744" s="35"/>
      <c r="D744" s="35"/>
      <c r="E744" s="35"/>
      <c r="F744" s="35"/>
      <c r="G744" s="35"/>
      <c r="H744" s="59"/>
    </row>
    <row r="745" spans="1:8" ht="15">
      <c r="A745" s="59"/>
      <c r="B745" s="59"/>
      <c r="C745" s="35"/>
      <c r="D745" s="35"/>
      <c r="E745" s="35"/>
      <c r="F745" s="35"/>
      <c r="G745" s="35"/>
      <c r="H745" s="59"/>
    </row>
    <row r="746" spans="1:8" ht="15">
      <c r="A746" s="59"/>
      <c r="B746" s="59"/>
      <c r="C746" s="35"/>
      <c r="D746" s="35"/>
      <c r="E746" s="35"/>
      <c r="F746" s="35"/>
      <c r="G746" s="35"/>
      <c r="H746" s="59"/>
    </row>
    <row r="747" spans="1:8" ht="15">
      <c r="A747" s="59"/>
      <c r="B747" s="59"/>
      <c r="C747" s="35"/>
      <c r="D747" s="35"/>
      <c r="E747" s="35"/>
      <c r="F747" s="35"/>
      <c r="G747" s="35"/>
      <c r="H747" s="59"/>
    </row>
    <row r="748" spans="1:8" ht="15">
      <c r="A748" s="59"/>
      <c r="B748" s="59"/>
      <c r="C748" s="35"/>
      <c r="D748" s="35"/>
      <c r="E748" s="35"/>
      <c r="F748" s="35"/>
      <c r="G748" s="35"/>
      <c r="H748" s="59"/>
    </row>
    <row r="749" spans="1:8" ht="15">
      <c r="A749" s="59"/>
      <c r="B749" s="59"/>
      <c r="C749" s="35"/>
      <c r="D749" s="35"/>
      <c r="E749" s="35"/>
      <c r="F749" s="35"/>
      <c r="G749" s="35"/>
      <c r="H749" s="59"/>
    </row>
    <row r="750" spans="1:8" ht="15">
      <c r="A750" s="59"/>
      <c r="B750" s="59"/>
      <c r="C750" s="35"/>
      <c r="D750" s="35"/>
      <c r="E750" s="35"/>
      <c r="F750" s="35"/>
      <c r="G750" s="35"/>
      <c r="H750" s="59"/>
    </row>
    <row r="751" spans="1:8" ht="15">
      <c r="A751" s="59"/>
      <c r="B751" s="59"/>
      <c r="C751" s="35"/>
      <c r="D751" s="35"/>
      <c r="E751" s="35"/>
      <c r="F751" s="35"/>
      <c r="G751" s="35"/>
      <c r="H751" s="59"/>
    </row>
    <row r="752" spans="1:8" ht="15">
      <c r="A752" s="59"/>
      <c r="B752" s="59"/>
      <c r="C752" s="35"/>
      <c r="D752" s="35"/>
      <c r="E752" s="35"/>
      <c r="F752" s="35"/>
      <c r="G752" s="35"/>
      <c r="H752" s="59"/>
    </row>
    <row r="753" spans="1:8" ht="15">
      <c r="A753" s="59"/>
      <c r="B753" s="59"/>
      <c r="C753" s="35"/>
      <c r="D753" s="35"/>
      <c r="E753" s="35"/>
      <c r="F753" s="35"/>
      <c r="G753" s="35"/>
      <c r="H753" s="59"/>
    </row>
    <row r="754" spans="1:8" ht="15">
      <c r="A754" s="59"/>
      <c r="B754" s="59"/>
      <c r="C754" s="35"/>
      <c r="D754" s="35"/>
      <c r="E754" s="35"/>
      <c r="F754" s="35"/>
      <c r="G754" s="35"/>
      <c r="H754" s="59"/>
    </row>
    <row r="755" spans="1:8" ht="15">
      <c r="A755" s="59"/>
      <c r="B755" s="59"/>
      <c r="C755" s="35"/>
      <c r="D755" s="35"/>
      <c r="E755" s="35"/>
      <c r="F755" s="35"/>
      <c r="G755" s="35"/>
      <c r="H755" s="59"/>
    </row>
    <row r="756" spans="1:8" ht="15">
      <c r="A756" s="59"/>
      <c r="B756" s="59"/>
      <c r="C756" s="35"/>
      <c r="D756" s="35"/>
      <c r="E756" s="35"/>
      <c r="F756" s="35"/>
      <c r="G756" s="35"/>
      <c r="H756" s="59"/>
    </row>
    <row r="757" spans="1:8" ht="15">
      <c r="A757" s="59"/>
      <c r="B757" s="59"/>
      <c r="C757" s="35"/>
      <c r="D757" s="35"/>
      <c r="E757" s="35"/>
      <c r="F757" s="35"/>
      <c r="G757" s="35"/>
      <c r="H757" s="59"/>
    </row>
    <row r="758" spans="1:8" ht="15">
      <c r="A758" s="59"/>
      <c r="B758" s="59"/>
      <c r="C758" s="35"/>
      <c r="D758" s="35"/>
      <c r="E758" s="35"/>
      <c r="F758" s="35"/>
      <c r="G758" s="35"/>
      <c r="H758" s="59"/>
    </row>
    <row r="759" spans="1:8" ht="15">
      <c r="A759" s="59"/>
      <c r="B759" s="59"/>
      <c r="C759" s="35"/>
      <c r="D759" s="35"/>
      <c r="E759" s="35"/>
      <c r="F759" s="35"/>
      <c r="G759" s="35"/>
      <c r="H759" s="59"/>
    </row>
    <row r="760" spans="1:8" ht="15">
      <c r="A760" s="59"/>
      <c r="B760" s="59"/>
      <c r="C760" s="35"/>
      <c r="D760" s="35"/>
      <c r="E760" s="35"/>
      <c r="F760" s="35"/>
      <c r="G760" s="35"/>
      <c r="H760" s="59"/>
    </row>
    <row r="761" spans="1:8" ht="15">
      <c r="A761" s="59"/>
      <c r="B761" s="59"/>
      <c r="C761" s="35"/>
      <c r="D761" s="35"/>
      <c r="E761" s="35"/>
      <c r="F761" s="35"/>
      <c r="G761" s="35"/>
      <c r="H761" s="59"/>
    </row>
    <row r="762" spans="1:8" ht="15">
      <c r="A762" s="59"/>
      <c r="B762" s="59"/>
      <c r="C762" s="35"/>
      <c r="D762" s="35"/>
      <c r="E762" s="35"/>
      <c r="F762" s="35"/>
      <c r="G762" s="35"/>
      <c r="H762" s="59"/>
    </row>
    <row r="763" spans="1:8" ht="15">
      <c r="A763" s="59"/>
      <c r="B763" s="59"/>
      <c r="C763" s="35"/>
      <c r="D763" s="35"/>
      <c r="E763" s="35"/>
      <c r="F763" s="35"/>
      <c r="G763" s="35"/>
      <c r="H763" s="59"/>
    </row>
    <row r="764" spans="1:8" ht="15">
      <c r="A764" s="59"/>
      <c r="B764" s="59"/>
      <c r="C764" s="35"/>
      <c r="D764" s="35"/>
      <c r="E764" s="35"/>
      <c r="F764" s="35"/>
      <c r="G764" s="35"/>
      <c r="H764" s="59"/>
    </row>
    <row r="765" spans="1:8" ht="15">
      <c r="A765" s="59"/>
      <c r="B765" s="59"/>
      <c r="C765" s="35"/>
      <c r="D765" s="35"/>
      <c r="E765" s="35"/>
      <c r="F765" s="35"/>
      <c r="G765" s="35"/>
      <c r="H765" s="59"/>
    </row>
    <row r="766" spans="1:8" ht="15">
      <c r="A766" s="59"/>
      <c r="B766" s="59"/>
      <c r="C766" s="35"/>
      <c r="D766" s="35"/>
      <c r="E766" s="35"/>
      <c r="F766" s="35"/>
      <c r="G766" s="35"/>
      <c r="H766" s="59"/>
    </row>
    <row r="767" spans="1:8" ht="15">
      <c r="A767" s="59"/>
      <c r="B767" s="59"/>
      <c r="C767" s="35"/>
      <c r="D767" s="35"/>
      <c r="E767" s="35"/>
      <c r="F767" s="35"/>
      <c r="G767" s="35"/>
      <c r="H767" s="59"/>
    </row>
    <row r="768" spans="1:8" ht="15">
      <c r="A768" s="59"/>
      <c r="B768" s="59"/>
      <c r="C768" s="35"/>
      <c r="D768" s="35"/>
      <c r="E768" s="35"/>
      <c r="F768" s="35"/>
      <c r="G768" s="35"/>
      <c r="H768" s="59"/>
    </row>
    <row r="769" spans="1:8" ht="15">
      <c r="A769" s="59"/>
      <c r="B769" s="59"/>
      <c r="C769" s="35"/>
      <c r="D769" s="35"/>
      <c r="E769" s="35"/>
      <c r="F769" s="35"/>
      <c r="G769" s="35"/>
      <c r="H769" s="59"/>
    </row>
    <row r="770" spans="1:8" ht="15">
      <c r="A770" s="59"/>
      <c r="B770" s="59"/>
      <c r="C770" s="35"/>
      <c r="D770" s="35"/>
      <c r="E770" s="35"/>
      <c r="F770" s="35"/>
      <c r="G770" s="35"/>
      <c r="H770" s="59"/>
    </row>
    <row r="771" spans="1:8" ht="15">
      <c r="A771" s="59"/>
      <c r="B771" s="59"/>
      <c r="C771" s="35"/>
      <c r="D771" s="35"/>
      <c r="E771" s="35"/>
      <c r="F771" s="35"/>
      <c r="G771" s="35"/>
      <c r="H771" s="59"/>
    </row>
    <row r="772" spans="1:8" ht="15">
      <c r="A772" s="59"/>
      <c r="B772" s="59"/>
      <c r="C772" s="35"/>
      <c r="D772" s="35"/>
      <c r="E772" s="35"/>
      <c r="F772" s="35"/>
      <c r="G772" s="35"/>
      <c r="H772" s="59"/>
    </row>
    <row r="773" spans="1:8" ht="15">
      <c r="A773" s="59"/>
      <c r="B773" s="59"/>
      <c r="C773" s="35"/>
      <c r="D773" s="35"/>
      <c r="E773" s="35"/>
      <c r="F773" s="35"/>
      <c r="G773" s="35"/>
      <c r="H773" s="59"/>
    </row>
    <row r="774" spans="1:8" ht="15">
      <c r="A774" s="59"/>
      <c r="B774" s="59"/>
      <c r="C774" s="35"/>
      <c r="D774" s="35"/>
      <c r="E774" s="35"/>
      <c r="F774" s="35"/>
      <c r="G774" s="35"/>
      <c r="H774" s="59"/>
    </row>
    <row r="775" spans="1:8" ht="15">
      <c r="A775" s="59"/>
      <c r="B775" s="59"/>
      <c r="C775" s="35"/>
      <c r="D775" s="35"/>
      <c r="E775" s="35"/>
      <c r="F775" s="35"/>
      <c r="G775" s="35"/>
      <c r="H775" s="59"/>
    </row>
    <row r="776" spans="1:8" ht="15">
      <c r="A776" s="59"/>
      <c r="B776" s="59"/>
      <c r="C776" s="35"/>
      <c r="D776" s="35"/>
      <c r="E776" s="35"/>
      <c r="F776" s="35"/>
      <c r="G776" s="35"/>
      <c r="H776" s="59"/>
    </row>
    <row r="777" spans="1:8" ht="15">
      <c r="A777" s="59"/>
      <c r="B777" s="59"/>
      <c r="C777" s="35"/>
      <c r="D777" s="35"/>
      <c r="E777" s="35"/>
      <c r="F777" s="35"/>
      <c r="G777" s="35"/>
      <c r="H777" s="59"/>
    </row>
    <row r="778" spans="1:8" ht="15">
      <c r="A778" s="59"/>
      <c r="B778" s="59"/>
      <c r="C778" s="35"/>
      <c r="D778" s="35"/>
      <c r="E778" s="35"/>
      <c r="F778" s="35"/>
      <c r="G778" s="35"/>
      <c r="H778" s="59"/>
    </row>
    <row r="779" spans="1:8" ht="15">
      <c r="A779" s="59"/>
      <c r="B779" s="59"/>
      <c r="C779" s="35"/>
      <c r="D779" s="35"/>
      <c r="E779" s="35"/>
      <c r="F779" s="35"/>
      <c r="G779" s="35"/>
      <c r="H779" s="59"/>
    </row>
    <row r="780" spans="1:8" ht="15">
      <c r="A780" s="59"/>
      <c r="B780" s="59"/>
      <c r="C780" s="35"/>
      <c r="D780" s="35"/>
      <c r="E780" s="35"/>
      <c r="F780" s="35"/>
      <c r="G780" s="35"/>
      <c r="H780" s="59"/>
    </row>
    <row r="781" spans="1:8" ht="15">
      <c r="A781" s="59"/>
      <c r="B781" s="59"/>
      <c r="C781" s="35"/>
      <c r="D781" s="35"/>
      <c r="E781" s="35"/>
      <c r="F781" s="35"/>
      <c r="G781" s="35"/>
      <c r="H781" s="59"/>
    </row>
    <row r="782" spans="1:8" ht="15">
      <c r="A782" s="59"/>
      <c r="B782" s="59"/>
      <c r="C782" s="35"/>
      <c r="D782" s="35"/>
      <c r="E782" s="35"/>
      <c r="F782" s="35"/>
      <c r="G782" s="35"/>
      <c r="H782" s="59"/>
    </row>
    <row r="783" spans="1:8" ht="15">
      <c r="A783" s="59"/>
      <c r="B783" s="59"/>
      <c r="C783" s="35"/>
      <c r="D783" s="35"/>
      <c r="E783" s="35"/>
      <c r="F783" s="35"/>
      <c r="G783" s="35"/>
      <c r="H783" s="59"/>
    </row>
    <row r="784" spans="1:8" ht="15">
      <c r="A784" s="59"/>
      <c r="B784" s="59"/>
      <c r="C784" s="35"/>
      <c r="D784" s="35"/>
      <c r="E784" s="35"/>
      <c r="F784" s="35"/>
      <c r="G784" s="35"/>
      <c r="H784" s="59"/>
    </row>
    <row r="785" spans="1:8" ht="15">
      <c r="A785" s="59"/>
      <c r="B785" s="59"/>
      <c r="C785" s="35"/>
      <c r="D785" s="35"/>
      <c r="E785" s="35"/>
      <c r="F785" s="35"/>
      <c r="G785" s="35"/>
      <c r="H785" s="59"/>
    </row>
    <row r="786" spans="1:8" ht="15">
      <c r="A786" s="59"/>
      <c r="B786" s="59"/>
      <c r="C786" s="35"/>
      <c r="D786" s="35"/>
      <c r="E786" s="35"/>
      <c r="F786" s="35"/>
      <c r="G786" s="35"/>
      <c r="H786" s="59"/>
    </row>
    <row r="787" spans="1:8" ht="15">
      <c r="A787" s="59"/>
      <c r="B787" s="59"/>
      <c r="C787" s="35"/>
      <c r="D787" s="35"/>
      <c r="E787" s="35"/>
      <c r="F787" s="35"/>
      <c r="G787" s="35"/>
      <c r="H787" s="59"/>
    </row>
    <row r="788" spans="1:8" ht="15">
      <c r="A788" s="59"/>
      <c r="B788" s="59"/>
      <c r="C788" s="35"/>
      <c r="D788" s="35"/>
      <c r="E788" s="35"/>
      <c r="F788" s="35"/>
      <c r="G788" s="35"/>
      <c r="H788" s="59"/>
    </row>
    <row r="789" spans="1:8" ht="15">
      <c r="A789" s="59"/>
      <c r="B789" s="59"/>
      <c r="C789" s="35"/>
      <c r="D789" s="35"/>
      <c r="E789" s="35"/>
      <c r="F789" s="35"/>
      <c r="G789" s="35"/>
      <c r="H789" s="59"/>
    </row>
    <row r="790" spans="1:8" ht="15">
      <c r="A790" s="59"/>
      <c r="B790" s="59"/>
      <c r="C790" s="35"/>
      <c r="D790" s="35"/>
      <c r="E790" s="35"/>
      <c r="F790" s="35"/>
      <c r="G790" s="35"/>
      <c r="H790" s="59"/>
    </row>
    <row r="791" spans="1:8" ht="15">
      <c r="A791" s="59"/>
      <c r="B791" s="59"/>
      <c r="C791" s="35"/>
      <c r="D791" s="35"/>
      <c r="E791" s="35"/>
      <c r="F791" s="35"/>
      <c r="G791" s="35"/>
      <c r="H791" s="59"/>
    </row>
    <row r="792" spans="1:8" ht="15">
      <c r="A792" s="59"/>
      <c r="B792" s="59"/>
      <c r="C792" s="35"/>
      <c r="D792" s="35"/>
      <c r="E792" s="35"/>
      <c r="F792" s="35"/>
      <c r="G792" s="35"/>
      <c r="H792" s="59"/>
    </row>
    <row r="793" spans="1:8" ht="15">
      <c r="A793" s="59"/>
      <c r="B793" s="59"/>
      <c r="C793" s="35"/>
      <c r="D793" s="35"/>
      <c r="E793" s="35"/>
      <c r="F793" s="35"/>
      <c r="G793" s="35"/>
      <c r="H793" s="59"/>
    </row>
    <row r="794" spans="1:8" ht="15">
      <c r="A794" s="59"/>
      <c r="B794" s="59"/>
      <c r="C794" s="35"/>
      <c r="D794" s="35"/>
      <c r="E794" s="35"/>
      <c r="F794" s="35"/>
      <c r="G794" s="35"/>
      <c r="H794" s="59"/>
    </row>
    <row r="795" spans="1:8" ht="15">
      <c r="A795" s="59"/>
      <c r="B795" s="59"/>
      <c r="C795" s="35"/>
      <c r="D795" s="35"/>
      <c r="E795" s="35"/>
      <c r="F795" s="35"/>
      <c r="G795" s="35"/>
      <c r="H795" s="59"/>
    </row>
    <row r="796" spans="1:8" ht="15">
      <c r="A796" s="59"/>
      <c r="B796" s="59"/>
      <c r="C796" s="35"/>
      <c r="D796" s="35"/>
      <c r="E796" s="35"/>
      <c r="F796" s="35"/>
      <c r="G796" s="35"/>
      <c r="H796" s="59"/>
    </row>
    <row r="797" spans="1:8" ht="15">
      <c r="A797" s="59"/>
      <c r="B797" s="59"/>
      <c r="C797" s="35"/>
      <c r="D797" s="35"/>
      <c r="E797" s="35"/>
      <c r="F797" s="35"/>
      <c r="G797" s="35"/>
      <c r="H797" s="59"/>
    </row>
    <row r="798" spans="1:8" ht="15">
      <c r="A798" s="59"/>
      <c r="B798" s="59"/>
      <c r="C798" s="35"/>
      <c r="D798" s="35"/>
      <c r="E798" s="35"/>
      <c r="F798" s="35"/>
      <c r="G798" s="35"/>
      <c r="H798" s="59"/>
    </row>
    <row r="799" spans="1:8" ht="15">
      <c r="A799" s="59"/>
      <c r="B799" s="59"/>
      <c r="C799" s="35"/>
      <c r="D799" s="35"/>
      <c r="E799" s="35"/>
      <c r="F799" s="35"/>
      <c r="G799" s="35"/>
      <c r="H799" s="59"/>
    </row>
    <row r="800" spans="1:8" ht="15">
      <c r="A800" s="59"/>
      <c r="B800" s="59"/>
      <c r="C800" s="35"/>
      <c r="D800" s="35"/>
      <c r="E800" s="35"/>
      <c r="F800" s="35"/>
      <c r="G800" s="35"/>
      <c r="H800" s="59"/>
    </row>
    <row r="801" spans="1:8" ht="15">
      <c r="A801" s="59"/>
      <c r="B801" s="59"/>
      <c r="C801" s="35"/>
      <c r="D801" s="35"/>
      <c r="E801" s="35"/>
      <c r="F801" s="35"/>
      <c r="G801" s="35"/>
      <c r="H801" s="59"/>
    </row>
    <row r="802" spans="1:8" ht="15">
      <c r="A802" s="59"/>
      <c r="B802" s="59"/>
      <c r="C802" s="35"/>
      <c r="D802" s="35"/>
      <c r="E802" s="35"/>
      <c r="F802" s="35"/>
      <c r="G802" s="35"/>
      <c r="H802" s="59"/>
    </row>
    <row r="803" spans="1:8" ht="15">
      <c r="A803" s="59"/>
      <c r="B803" s="59"/>
      <c r="C803" s="35"/>
      <c r="D803" s="35"/>
      <c r="E803" s="35"/>
      <c r="F803" s="35"/>
      <c r="G803" s="35"/>
      <c r="H803" s="59"/>
    </row>
    <row r="804" spans="1:8" ht="15">
      <c r="A804" s="59"/>
      <c r="B804" s="59"/>
      <c r="C804" s="35"/>
      <c r="D804" s="35"/>
      <c r="E804" s="35"/>
      <c r="F804" s="35"/>
      <c r="G804" s="35"/>
      <c r="H804" s="59"/>
    </row>
    <row r="805" spans="1:8" ht="15">
      <c r="A805" s="59"/>
      <c r="B805" s="59"/>
      <c r="C805" s="35"/>
      <c r="D805" s="35"/>
      <c r="E805" s="35"/>
      <c r="F805" s="35"/>
      <c r="G805" s="35"/>
      <c r="H805" s="59"/>
    </row>
    <row r="806" spans="1:8" ht="15">
      <c r="A806" s="59"/>
      <c r="B806" s="59"/>
      <c r="C806" s="35"/>
      <c r="D806" s="35"/>
      <c r="E806" s="35"/>
      <c r="F806" s="35"/>
      <c r="G806" s="35"/>
      <c r="H806" s="59"/>
    </row>
    <row r="807" spans="1:8" ht="15">
      <c r="A807" s="59"/>
      <c r="B807" s="59"/>
      <c r="C807" s="35"/>
      <c r="D807" s="35"/>
      <c r="E807" s="35"/>
      <c r="F807" s="35"/>
      <c r="G807" s="35"/>
      <c r="H807" s="59"/>
    </row>
    <row r="808" spans="1:8" ht="15">
      <c r="A808" s="59"/>
      <c r="B808" s="59"/>
      <c r="C808" s="35"/>
      <c r="D808" s="35"/>
      <c r="E808" s="35"/>
      <c r="F808" s="35"/>
      <c r="G808" s="35"/>
      <c r="H808" s="59"/>
    </row>
    <row r="809" spans="1:8" ht="15">
      <c r="A809" s="59"/>
      <c r="B809" s="59"/>
      <c r="C809" s="35"/>
      <c r="D809" s="35"/>
      <c r="E809" s="35"/>
      <c r="F809" s="35"/>
      <c r="G809" s="35"/>
      <c r="H809" s="59"/>
    </row>
    <row r="810" spans="1:8" ht="15">
      <c r="A810" s="59"/>
      <c r="B810" s="59"/>
      <c r="C810" s="35"/>
      <c r="D810" s="35"/>
      <c r="E810" s="35"/>
      <c r="F810" s="35"/>
      <c r="G810" s="35"/>
      <c r="H810" s="59"/>
    </row>
    <row r="811" spans="1:8" ht="15">
      <c r="A811" s="59"/>
      <c r="B811" s="59"/>
      <c r="C811" s="35"/>
      <c r="D811" s="35"/>
      <c r="E811" s="35"/>
      <c r="F811" s="35"/>
      <c r="G811" s="35"/>
      <c r="H811" s="59"/>
    </row>
    <row r="812" spans="1:8" ht="15">
      <c r="A812" s="59"/>
      <c r="B812" s="59"/>
      <c r="C812" s="35"/>
      <c r="D812" s="35"/>
      <c r="E812" s="35"/>
      <c r="F812" s="35"/>
      <c r="G812" s="35"/>
      <c r="H812" s="59"/>
    </row>
    <row r="813" spans="1:8" ht="15">
      <c r="A813" s="59"/>
      <c r="B813" s="59"/>
      <c r="C813" s="35"/>
      <c r="D813" s="35"/>
      <c r="E813" s="35"/>
      <c r="F813" s="35"/>
      <c r="G813" s="35"/>
      <c r="H813" s="59"/>
    </row>
    <row r="814" spans="1:8" ht="15">
      <c r="A814" s="59"/>
      <c r="B814" s="59"/>
      <c r="C814" s="35"/>
      <c r="D814" s="35"/>
      <c r="E814" s="35"/>
      <c r="F814" s="35"/>
      <c r="G814" s="35"/>
      <c r="H814" s="59"/>
    </row>
    <row r="815" spans="1:8" ht="15">
      <c r="A815" s="59"/>
      <c r="B815" s="59"/>
      <c r="C815" s="35"/>
      <c r="D815" s="35"/>
      <c r="E815" s="35"/>
      <c r="F815" s="35"/>
      <c r="G815" s="35"/>
      <c r="H815" s="59"/>
    </row>
    <row r="816" spans="1:8" ht="15">
      <c r="A816" s="59"/>
      <c r="B816" s="59"/>
      <c r="C816" s="35"/>
      <c r="D816" s="35"/>
      <c r="E816" s="35"/>
      <c r="F816" s="35"/>
      <c r="G816" s="35"/>
      <c r="H816" s="59"/>
    </row>
    <row r="817" spans="1:8" ht="15">
      <c r="A817" s="59"/>
      <c r="B817" s="59"/>
      <c r="C817" s="35"/>
      <c r="D817" s="35"/>
      <c r="E817" s="35"/>
      <c r="F817" s="35"/>
      <c r="G817" s="35"/>
      <c r="H817" s="59"/>
    </row>
    <row r="818" spans="1:8" ht="15">
      <c r="A818" s="59"/>
      <c r="B818" s="59"/>
      <c r="C818" s="35"/>
      <c r="D818" s="35"/>
      <c r="E818" s="35"/>
      <c r="F818" s="35"/>
      <c r="G818" s="35"/>
      <c r="H818" s="59"/>
    </row>
    <row r="819" spans="1:8" ht="15">
      <c r="A819" s="59"/>
      <c r="B819" s="59"/>
      <c r="C819" s="35"/>
      <c r="D819" s="35"/>
      <c r="E819" s="35"/>
      <c r="F819" s="35"/>
      <c r="G819" s="35"/>
      <c r="H819" s="59"/>
    </row>
    <row r="820" spans="1:8" ht="15">
      <c r="A820" s="59"/>
      <c r="B820" s="59"/>
      <c r="C820" s="35"/>
      <c r="D820" s="35"/>
      <c r="E820" s="35"/>
      <c r="F820" s="35"/>
      <c r="G820" s="35"/>
      <c r="H820" s="59"/>
    </row>
    <row r="821" spans="1:8" ht="15">
      <c r="A821" s="59"/>
      <c r="B821" s="59"/>
      <c r="C821" s="35"/>
      <c r="D821" s="35"/>
      <c r="E821" s="35"/>
      <c r="F821" s="35"/>
      <c r="G821" s="35"/>
      <c r="H821" s="59"/>
    </row>
    <row r="822" spans="1:8" ht="15">
      <c r="A822" s="59"/>
      <c r="B822" s="59"/>
      <c r="C822" s="35"/>
      <c r="D822" s="35"/>
      <c r="E822" s="35"/>
      <c r="F822" s="35"/>
      <c r="G822" s="35"/>
      <c r="H822" s="59"/>
    </row>
    <row r="823" spans="1:8" ht="15">
      <c r="A823" s="59"/>
      <c r="B823" s="59"/>
      <c r="C823" s="35"/>
      <c r="D823" s="35"/>
      <c r="E823" s="35"/>
      <c r="F823" s="35"/>
      <c r="G823" s="35"/>
      <c r="H823" s="59"/>
    </row>
    <row r="824" spans="1:8" ht="15">
      <c r="A824" s="59"/>
      <c r="B824" s="59"/>
      <c r="C824" s="35"/>
      <c r="D824" s="35"/>
      <c r="E824" s="35"/>
      <c r="F824" s="35"/>
      <c r="G824" s="35"/>
      <c r="H824" s="59"/>
    </row>
    <row r="825" spans="1:8" ht="15">
      <c r="A825" s="59"/>
      <c r="B825" s="59"/>
      <c r="C825" s="35"/>
      <c r="D825" s="35"/>
      <c r="E825" s="35"/>
      <c r="F825" s="35"/>
      <c r="G825" s="35"/>
      <c r="H825" s="59"/>
    </row>
    <row r="826" spans="1:8" ht="15">
      <c r="A826" s="59"/>
      <c r="B826" s="59"/>
      <c r="C826" s="35"/>
      <c r="D826" s="35"/>
      <c r="E826" s="35"/>
      <c r="F826" s="35"/>
      <c r="G826" s="35"/>
      <c r="H826" s="59"/>
    </row>
    <row r="827" spans="1:8" ht="15">
      <c r="A827" s="59"/>
      <c r="B827" s="59"/>
      <c r="C827" s="35"/>
      <c r="D827" s="35"/>
      <c r="E827" s="35"/>
      <c r="F827" s="35"/>
      <c r="G827" s="35"/>
      <c r="H827" s="59"/>
    </row>
    <row r="828" spans="1:8" ht="15">
      <c r="A828" s="59"/>
      <c r="B828" s="59"/>
      <c r="C828" s="35"/>
      <c r="D828" s="35"/>
      <c r="E828" s="35"/>
      <c r="F828" s="35"/>
      <c r="G828" s="35"/>
      <c r="H828" s="59"/>
    </row>
    <row r="829" spans="1:8" ht="15">
      <c r="A829" s="59"/>
      <c r="B829" s="59"/>
      <c r="C829" s="35"/>
      <c r="D829" s="35"/>
      <c r="E829" s="35"/>
      <c r="F829" s="35"/>
      <c r="G829" s="35"/>
      <c r="H829" s="59"/>
    </row>
    <row r="830" spans="1:8" ht="15">
      <c r="A830" s="59"/>
      <c r="B830" s="59"/>
      <c r="C830" s="35"/>
      <c r="D830" s="35"/>
      <c r="E830" s="35"/>
      <c r="F830" s="35"/>
      <c r="G830" s="35"/>
      <c r="H830" s="59"/>
    </row>
    <row r="831" spans="1:8" ht="15">
      <c r="A831" s="59"/>
      <c r="B831" s="59"/>
      <c r="C831" s="35"/>
      <c r="D831" s="35"/>
      <c r="E831" s="35"/>
      <c r="F831" s="35"/>
      <c r="G831" s="35"/>
      <c r="H831" s="59"/>
    </row>
    <row r="832" spans="1:8" ht="15">
      <c r="A832" s="59"/>
      <c r="B832" s="59"/>
      <c r="C832" s="35"/>
      <c r="D832" s="35"/>
      <c r="E832" s="35"/>
      <c r="F832" s="35"/>
      <c r="G832" s="35"/>
      <c r="H832" s="59"/>
    </row>
    <row r="833" spans="1:8" ht="15">
      <c r="A833" s="59"/>
      <c r="B833" s="59"/>
      <c r="C833" s="35"/>
      <c r="D833" s="35"/>
      <c r="E833" s="35"/>
      <c r="F833" s="35"/>
      <c r="G833" s="35"/>
      <c r="H833" s="59"/>
    </row>
    <row r="834" spans="1:8" ht="15">
      <c r="A834" s="59"/>
      <c r="B834" s="59"/>
      <c r="C834" s="35"/>
      <c r="D834" s="35"/>
      <c r="E834" s="35"/>
      <c r="F834" s="35"/>
      <c r="G834" s="35"/>
      <c r="H834" s="59"/>
    </row>
    <row r="835" spans="1:8" ht="15">
      <c r="A835" s="59"/>
      <c r="B835" s="59"/>
      <c r="C835" s="35"/>
      <c r="D835" s="35"/>
      <c r="E835" s="35"/>
      <c r="F835" s="35"/>
      <c r="G835" s="35"/>
      <c r="H835" s="59"/>
    </row>
    <row r="836" spans="1:8" ht="15">
      <c r="A836" s="59"/>
      <c r="B836" s="59"/>
      <c r="C836" s="35"/>
      <c r="D836" s="35"/>
      <c r="E836" s="35"/>
      <c r="F836" s="35"/>
      <c r="G836" s="35"/>
      <c r="H836" s="59"/>
    </row>
    <row r="837" spans="1:8" ht="15">
      <c r="A837" s="59"/>
      <c r="B837" s="59"/>
      <c r="C837" s="35"/>
      <c r="D837" s="35"/>
      <c r="E837" s="35"/>
      <c r="F837" s="35"/>
      <c r="G837" s="35"/>
      <c r="H837" s="59"/>
    </row>
    <row r="838" spans="1:8" ht="15">
      <c r="A838" s="59"/>
      <c r="B838" s="59"/>
      <c r="C838" s="35"/>
      <c r="D838" s="35"/>
      <c r="E838" s="35"/>
      <c r="F838" s="35"/>
      <c r="G838" s="35"/>
      <c r="H838" s="59"/>
    </row>
    <row r="839" spans="1:8" ht="15">
      <c r="A839" s="59"/>
      <c r="B839" s="59"/>
      <c r="C839" s="35"/>
      <c r="D839" s="35"/>
      <c r="E839" s="35"/>
      <c r="F839" s="35"/>
      <c r="G839" s="35"/>
      <c r="H839" s="59"/>
    </row>
    <row r="840" spans="1:8" ht="15">
      <c r="A840" s="59"/>
      <c r="B840" s="59"/>
      <c r="C840" s="35"/>
      <c r="D840" s="35"/>
      <c r="E840" s="35"/>
      <c r="F840" s="35"/>
      <c r="G840" s="35"/>
      <c r="H840" s="59"/>
    </row>
    <row r="841" spans="1:8" ht="15">
      <c r="A841" s="59"/>
      <c r="B841" s="59"/>
      <c r="C841" s="35"/>
      <c r="D841" s="35"/>
      <c r="E841" s="35"/>
      <c r="F841" s="35"/>
      <c r="G841" s="35"/>
      <c r="H841" s="59"/>
    </row>
    <row r="842" spans="1:8" ht="15">
      <c r="A842" s="59"/>
      <c r="B842" s="59"/>
      <c r="C842" s="35"/>
      <c r="D842" s="35"/>
      <c r="E842" s="35"/>
      <c r="F842" s="35"/>
      <c r="G842" s="35"/>
      <c r="H842" s="59"/>
    </row>
    <row r="843" spans="1:8" ht="15">
      <c r="A843" s="59"/>
      <c r="B843" s="59"/>
      <c r="C843" s="35"/>
      <c r="D843" s="35"/>
      <c r="E843" s="35"/>
      <c r="F843" s="35"/>
      <c r="G843" s="35"/>
      <c r="H843" s="59"/>
    </row>
    <row r="844" spans="1:8" ht="15">
      <c r="A844" s="59"/>
      <c r="B844" s="59"/>
      <c r="C844" s="35"/>
      <c r="D844" s="35"/>
      <c r="E844" s="35"/>
      <c r="F844" s="35"/>
      <c r="G844" s="35"/>
      <c r="H844" s="59"/>
    </row>
    <row r="845" spans="1:8" ht="15">
      <c r="A845" s="59"/>
      <c r="B845" s="59"/>
      <c r="C845" s="35"/>
      <c r="D845" s="35"/>
      <c r="E845" s="35"/>
      <c r="F845" s="35"/>
      <c r="G845" s="35"/>
      <c r="H845" s="59"/>
    </row>
    <row r="846" spans="1:8" ht="15">
      <c r="A846" s="59"/>
      <c r="B846" s="59"/>
      <c r="C846" s="35"/>
      <c r="D846" s="35"/>
      <c r="E846" s="35"/>
      <c r="F846" s="35"/>
      <c r="G846" s="35"/>
      <c r="H846" s="59"/>
    </row>
    <row r="847" spans="1:8" ht="15">
      <c r="A847" s="59"/>
      <c r="B847" s="59"/>
      <c r="C847" s="35"/>
      <c r="D847" s="35"/>
      <c r="E847" s="35"/>
      <c r="F847" s="35"/>
      <c r="G847" s="35"/>
      <c r="H847" s="59"/>
    </row>
    <row r="848" spans="1:8" ht="15">
      <c r="A848" s="59"/>
      <c r="B848" s="59"/>
      <c r="C848" s="35"/>
      <c r="D848" s="35"/>
      <c r="E848" s="35"/>
      <c r="F848" s="35"/>
      <c r="G848" s="35"/>
      <c r="H848" s="59"/>
    </row>
    <row r="849" spans="1:8" ht="15">
      <c r="A849" s="59"/>
      <c r="B849" s="59"/>
      <c r="C849" s="35"/>
      <c r="D849" s="35"/>
      <c r="E849" s="35"/>
      <c r="F849" s="35"/>
      <c r="G849" s="35"/>
      <c r="H849" s="59"/>
    </row>
    <row r="850" spans="1:8" ht="15">
      <c r="A850" s="59"/>
      <c r="B850" s="59"/>
      <c r="C850" s="35"/>
      <c r="D850" s="35"/>
      <c r="E850" s="35"/>
      <c r="F850" s="35"/>
      <c r="G850" s="35"/>
      <c r="H850" s="59"/>
    </row>
    <row r="851" spans="1:8" ht="15">
      <c r="A851" s="59"/>
      <c r="B851" s="59"/>
      <c r="C851" s="35"/>
      <c r="D851" s="35"/>
      <c r="E851" s="35"/>
      <c r="F851" s="35"/>
      <c r="G851" s="35"/>
      <c r="H851" s="59"/>
    </row>
    <row r="852" spans="1:8" ht="15">
      <c r="A852" s="59"/>
      <c r="B852" s="59"/>
      <c r="C852" s="35"/>
      <c r="D852" s="35"/>
      <c r="E852" s="35"/>
      <c r="F852" s="35"/>
      <c r="G852" s="35"/>
      <c r="H852" s="59"/>
    </row>
    <row r="853" spans="1:8" ht="15">
      <c r="A853" s="59"/>
      <c r="B853" s="59"/>
      <c r="C853" s="35"/>
      <c r="D853" s="35"/>
      <c r="E853" s="35"/>
      <c r="F853" s="35"/>
      <c r="G853" s="35"/>
      <c r="H853" s="59"/>
    </row>
    <row r="854" spans="1:8" ht="15">
      <c r="A854" s="59"/>
      <c r="B854" s="59"/>
      <c r="C854" s="35"/>
      <c r="D854" s="35"/>
      <c r="E854" s="35"/>
      <c r="F854" s="35"/>
      <c r="G854" s="35"/>
      <c r="H854" s="59"/>
    </row>
    <row r="855" spans="1:8" ht="15">
      <c r="A855" s="59"/>
      <c r="B855" s="59"/>
      <c r="C855" s="35"/>
      <c r="D855" s="35"/>
      <c r="E855" s="35"/>
      <c r="F855" s="35"/>
      <c r="G855" s="35"/>
      <c r="H855" s="59"/>
    </row>
    <row r="856" spans="1:8" ht="15">
      <c r="A856" s="59"/>
      <c r="B856" s="59"/>
      <c r="C856" s="35"/>
      <c r="D856" s="35"/>
      <c r="E856" s="35"/>
      <c r="F856" s="35"/>
      <c r="G856" s="35"/>
      <c r="H856" s="59"/>
    </row>
    <row r="857" spans="1:8" ht="15">
      <c r="A857" s="59"/>
      <c r="B857" s="59"/>
      <c r="C857" s="35"/>
      <c r="D857" s="35"/>
      <c r="E857" s="35"/>
      <c r="F857" s="35"/>
      <c r="G857" s="35"/>
      <c r="H857" s="59"/>
    </row>
    <row r="858" spans="1:8" ht="15">
      <c r="A858" s="59"/>
      <c r="B858" s="59"/>
      <c r="C858" s="35"/>
      <c r="D858" s="35"/>
      <c r="E858" s="35"/>
      <c r="F858" s="35"/>
      <c r="G858" s="35"/>
      <c r="H858" s="59"/>
    </row>
    <row r="859" spans="1:8" ht="15">
      <c r="A859" s="59"/>
      <c r="B859" s="59"/>
      <c r="C859" s="35"/>
      <c r="D859" s="35"/>
      <c r="E859" s="35"/>
      <c r="F859" s="35"/>
      <c r="G859" s="35"/>
      <c r="H859" s="59"/>
    </row>
    <row r="860" spans="1:8" ht="15">
      <c r="A860" s="59"/>
      <c r="B860" s="59"/>
      <c r="C860" s="35"/>
      <c r="D860" s="35"/>
      <c r="E860" s="35"/>
      <c r="F860" s="35"/>
      <c r="G860" s="35"/>
      <c r="H860" s="59"/>
    </row>
    <row r="861" spans="1:8" ht="15">
      <c r="A861" s="59"/>
      <c r="B861" s="59"/>
      <c r="C861" s="35"/>
      <c r="D861" s="35"/>
      <c r="E861" s="35"/>
      <c r="F861" s="35"/>
      <c r="G861" s="35"/>
      <c r="H861" s="59"/>
    </row>
    <row r="862" spans="1:8" ht="15">
      <c r="A862" s="59"/>
      <c r="B862" s="59"/>
      <c r="C862" s="35"/>
      <c r="D862" s="35"/>
      <c r="E862" s="35"/>
      <c r="F862" s="35"/>
      <c r="G862" s="35"/>
      <c r="H862" s="59"/>
    </row>
    <row r="863" spans="1:8" ht="15">
      <c r="A863" s="59"/>
      <c r="B863" s="59"/>
      <c r="C863" s="35"/>
      <c r="D863" s="35"/>
      <c r="E863" s="35"/>
      <c r="F863" s="35"/>
      <c r="G863" s="35"/>
      <c r="H863" s="59"/>
    </row>
    <row r="864" spans="1:8" ht="15">
      <c r="A864" s="59"/>
      <c r="B864" s="59"/>
      <c r="C864" s="35"/>
      <c r="D864" s="35"/>
      <c r="E864" s="35"/>
      <c r="F864" s="35"/>
      <c r="G864" s="35"/>
      <c r="H864" s="59"/>
    </row>
    <row r="865" spans="1:8" ht="15">
      <c r="A865" s="59"/>
      <c r="B865" s="59"/>
      <c r="C865" s="35"/>
      <c r="D865" s="35"/>
      <c r="E865" s="35"/>
      <c r="F865" s="35"/>
      <c r="G865" s="35"/>
      <c r="H865" s="59"/>
    </row>
    <row r="866" spans="1:8" ht="15">
      <c r="A866" s="59"/>
      <c r="B866" s="59"/>
      <c r="C866" s="35"/>
      <c r="D866" s="35"/>
      <c r="E866" s="35"/>
      <c r="F866" s="35"/>
      <c r="G866" s="35"/>
      <c r="H866" s="59"/>
    </row>
    <row r="867" spans="1:8" ht="15">
      <c r="A867" s="59"/>
      <c r="B867" s="59"/>
      <c r="C867" s="35"/>
      <c r="D867" s="35"/>
      <c r="E867" s="35"/>
      <c r="F867" s="35"/>
      <c r="G867" s="35"/>
      <c r="H867" s="59"/>
    </row>
    <row r="868" spans="1:8" ht="15">
      <c r="A868" s="59"/>
      <c r="B868" s="59"/>
      <c r="C868" s="35"/>
      <c r="D868" s="35"/>
      <c r="E868" s="35"/>
      <c r="F868" s="35"/>
      <c r="G868" s="35"/>
      <c r="H868" s="59"/>
    </row>
    <row r="869" spans="1:8" ht="15">
      <c r="A869" s="59"/>
      <c r="B869" s="59"/>
      <c r="C869" s="35"/>
      <c r="D869" s="35"/>
      <c r="E869" s="35"/>
      <c r="F869" s="35"/>
      <c r="G869" s="35"/>
      <c r="H869" s="59"/>
    </row>
    <row r="870" spans="1:8" ht="15">
      <c r="A870" s="59"/>
      <c r="B870" s="59"/>
      <c r="C870" s="35"/>
      <c r="D870" s="35"/>
      <c r="E870" s="35"/>
      <c r="F870" s="35"/>
      <c r="G870" s="35"/>
      <c r="H870" s="59"/>
    </row>
    <row r="871" spans="1:8" ht="15">
      <c r="A871" s="59"/>
      <c r="B871" s="59"/>
      <c r="C871" s="35"/>
      <c r="D871" s="35"/>
      <c r="E871" s="35"/>
      <c r="F871" s="35"/>
      <c r="G871" s="35"/>
      <c r="H871" s="59"/>
    </row>
    <row r="872" spans="1:8" ht="15">
      <c r="A872" s="59"/>
      <c r="B872" s="59"/>
      <c r="C872" s="35"/>
      <c r="D872" s="35"/>
      <c r="E872" s="35"/>
      <c r="F872" s="35"/>
      <c r="G872" s="35"/>
      <c r="H872" s="59"/>
    </row>
    <row r="873" spans="1:8" ht="15">
      <c r="A873" s="59"/>
      <c r="B873" s="59"/>
      <c r="C873" s="35"/>
      <c r="D873" s="35"/>
      <c r="E873" s="35"/>
      <c r="F873" s="35"/>
      <c r="G873" s="35"/>
      <c r="H873" s="59"/>
    </row>
    <row r="874" spans="1:8" ht="15">
      <c r="A874" s="59"/>
      <c r="B874" s="59"/>
      <c r="C874" s="35"/>
      <c r="D874" s="35"/>
      <c r="E874" s="35"/>
      <c r="F874" s="35"/>
      <c r="G874" s="35"/>
      <c r="H874" s="59"/>
    </row>
    <row r="875" spans="1:8" ht="15">
      <c r="A875" s="59"/>
      <c r="B875" s="59"/>
      <c r="C875" s="35"/>
      <c r="D875" s="35"/>
      <c r="E875" s="35"/>
      <c r="F875" s="35"/>
      <c r="G875" s="35"/>
      <c r="H875" s="59"/>
    </row>
    <row r="876" spans="1:8" ht="15">
      <c r="A876" s="59"/>
      <c r="B876" s="59"/>
      <c r="C876" s="35"/>
      <c r="D876" s="35"/>
      <c r="E876" s="35"/>
      <c r="F876" s="35"/>
      <c r="G876" s="35"/>
      <c r="H876" s="59"/>
    </row>
    <row r="877" spans="1:8" ht="15">
      <c r="A877" s="59"/>
      <c r="B877" s="59"/>
      <c r="C877" s="35"/>
      <c r="D877" s="35"/>
      <c r="E877" s="35"/>
      <c r="F877" s="35"/>
      <c r="G877" s="35"/>
      <c r="H877" s="59"/>
    </row>
    <row r="878" spans="1:8" ht="15">
      <c r="A878" s="59"/>
      <c r="B878" s="59"/>
      <c r="C878" s="35"/>
      <c r="D878" s="35"/>
      <c r="E878" s="35"/>
      <c r="F878" s="35"/>
      <c r="G878" s="35"/>
      <c r="H878" s="59"/>
    </row>
    <row r="879" spans="1:8" ht="15">
      <c r="A879" s="59"/>
      <c r="B879" s="59"/>
      <c r="C879" s="35"/>
      <c r="D879" s="35"/>
      <c r="E879" s="35"/>
      <c r="F879" s="35"/>
      <c r="G879" s="35"/>
      <c r="H879" s="59"/>
    </row>
    <row r="880" spans="1:8" ht="15">
      <c r="A880" s="59"/>
      <c r="B880" s="59"/>
      <c r="C880" s="35"/>
      <c r="D880" s="35"/>
      <c r="E880" s="35"/>
      <c r="F880" s="35"/>
      <c r="G880" s="35"/>
      <c r="H880" s="59"/>
    </row>
    <row r="881" spans="1:8" ht="15">
      <c r="A881" s="59"/>
      <c r="B881" s="59"/>
      <c r="C881" s="35"/>
      <c r="D881" s="35"/>
      <c r="E881" s="35"/>
      <c r="F881" s="35"/>
      <c r="G881" s="35"/>
      <c r="H881" s="59"/>
    </row>
    <row r="882" spans="1:8" ht="15">
      <c r="A882" s="59"/>
      <c r="B882" s="59"/>
      <c r="C882" s="35"/>
      <c r="D882" s="35"/>
      <c r="E882" s="35"/>
      <c r="F882" s="35"/>
      <c r="G882" s="35"/>
      <c r="H882" s="59"/>
    </row>
    <row r="883" spans="1:8" ht="15">
      <c r="A883" s="59"/>
      <c r="B883" s="59"/>
      <c r="C883" s="35"/>
      <c r="D883" s="35"/>
      <c r="E883" s="35"/>
      <c r="F883" s="35"/>
      <c r="G883" s="35"/>
      <c r="H883" s="59"/>
    </row>
    <row r="884" spans="1:8" ht="15">
      <c r="A884" s="59"/>
      <c r="B884" s="59"/>
      <c r="C884" s="35"/>
      <c r="D884" s="35"/>
      <c r="E884" s="35"/>
      <c r="F884" s="35"/>
      <c r="G884" s="35"/>
      <c r="H884" s="59"/>
    </row>
    <row r="885" spans="1:8" ht="15">
      <c r="A885" s="59"/>
      <c r="B885" s="59"/>
      <c r="C885" s="35"/>
      <c r="D885" s="35"/>
      <c r="E885" s="35"/>
      <c r="F885" s="35"/>
      <c r="G885" s="35"/>
      <c r="H885" s="59"/>
    </row>
    <row r="886" spans="1:8" ht="15">
      <c r="A886" s="59"/>
      <c r="B886" s="59"/>
      <c r="C886" s="35"/>
      <c r="D886" s="35"/>
      <c r="E886" s="35"/>
      <c r="F886" s="35"/>
      <c r="G886" s="35"/>
      <c r="H886" s="59"/>
    </row>
    <row r="887" spans="1:8" ht="15">
      <c r="A887" s="59"/>
      <c r="B887" s="59"/>
      <c r="C887" s="35"/>
      <c r="D887" s="35"/>
      <c r="E887" s="35"/>
      <c r="F887" s="35"/>
      <c r="G887" s="35"/>
      <c r="H887" s="59"/>
    </row>
    <row r="888" spans="1:8" ht="15">
      <c r="A888" s="59"/>
      <c r="B888" s="59"/>
      <c r="C888" s="35"/>
      <c r="D888" s="35"/>
      <c r="E888" s="35"/>
      <c r="F888" s="35"/>
      <c r="G888" s="35"/>
      <c r="H888" s="59"/>
    </row>
    <row r="889" spans="1:8" ht="15">
      <c r="A889" s="59"/>
      <c r="B889" s="59"/>
      <c r="C889" s="35"/>
      <c r="D889" s="35"/>
      <c r="E889" s="35"/>
      <c r="F889" s="35"/>
      <c r="G889" s="35"/>
      <c r="H889" s="59"/>
    </row>
    <row r="890" spans="1:8" ht="15">
      <c r="A890" s="59"/>
      <c r="B890" s="59"/>
      <c r="C890" s="35"/>
      <c r="D890" s="35"/>
      <c r="E890" s="35"/>
      <c r="F890" s="35"/>
      <c r="G890" s="35"/>
      <c r="H890" s="59"/>
    </row>
    <row r="891" spans="1:8" ht="15">
      <c r="A891" s="59"/>
      <c r="B891" s="59"/>
      <c r="C891" s="35"/>
      <c r="D891" s="35"/>
      <c r="E891" s="35"/>
      <c r="F891" s="35"/>
      <c r="G891" s="35"/>
      <c r="H891" s="59"/>
    </row>
    <row r="892" spans="1:8" ht="15">
      <c r="A892" s="59"/>
      <c r="B892" s="59"/>
      <c r="C892" s="35"/>
      <c r="D892" s="35"/>
      <c r="E892" s="35"/>
      <c r="F892" s="35"/>
      <c r="G892" s="35"/>
      <c r="H892" s="59"/>
    </row>
    <row r="893" spans="1:8" ht="15">
      <c r="A893" s="59"/>
      <c r="B893" s="59"/>
      <c r="C893" s="35"/>
      <c r="D893" s="35"/>
      <c r="E893" s="35"/>
      <c r="F893" s="35"/>
      <c r="G893" s="35"/>
      <c r="H893" s="59"/>
    </row>
    <row r="894" spans="1:8" ht="15">
      <c r="A894" s="59"/>
      <c r="B894" s="59"/>
      <c r="C894" s="35"/>
      <c r="D894" s="35"/>
      <c r="E894" s="35"/>
      <c r="F894" s="35"/>
      <c r="G894" s="35"/>
      <c r="H894" s="59"/>
    </row>
    <row r="895" spans="1:8" ht="15">
      <c r="A895" s="59"/>
      <c r="B895" s="59"/>
      <c r="C895" s="35"/>
      <c r="D895" s="35"/>
      <c r="E895" s="35"/>
      <c r="F895" s="35"/>
      <c r="G895" s="35"/>
      <c r="H895" s="59"/>
    </row>
    <row r="896" spans="1:8" ht="15">
      <c r="A896" s="59"/>
      <c r="B896" s="59"/>
      <c r="C896" s="35"/>
      <c r="D896" s="35"/>
      <c r="E896" s="35"/>
      <c r="F896" s="35"/>
      <c r="G896" s="35"/>
      <c r="H896" s="59"/>
    </row>
    <row r="897" spans="1:8" ht="15">
      <c r="A897" s="59"/>
      <c r="B897" s="59"/>
      <c r="C897" s="35"/>
      <c r="D897" s="35"/>
      <c r="E897" s="35"/>
      <c r="F897" s="35"/>
      <c r="G897" s="35"/>
      <c r="H897" s="59"/>
    </row>
    <row r="898" spans="1:8" ht="15">
      <c r="A898" s="59"/>
      <c r="B898" s="59"/>
      <c r="C898" s="35"/>
      <c r="D898" s="35"/>
      <c r="E898" s="35"/>
      <c r="F898" s="35"/>
      <c r="G898" s="35"/>
      <c r="H898" s="59"/>
    </row>
    <row r="899" spans="1:8" ht="15">
      <c r="A899" s="59"/>
      <c r="B899" s="59"/>
      <c r="C899" s="35"/>
      <c r="D899" s="35"/>
      <c r="E899" s="35"/>
      <c r="F899" s="35"/>
      <c r="G899" s="35"/>
      <c r="H899" s="59"/>
    </row>
    <row r="900" spans="1:8" ht="15">
      <c r="A900" s="59"/>
      <c r="B900" s="59"/>
      <c r="C900" s="35"/>
      <c r="D900" s="35"/>
      <c r="E900" s="35"/>
      <c r="F900" s="35"/>
      <c r="G900" s="35"/>
      <c r="H900" s="59"/>
    </row>
    <row r="901" spans="1:8" ht="15">
      <c r="A901" s="59"/>
      <c r="B901" s="59"/>
      <c r="C901" s="35"/>
      <c r="D901" s="35"/>
      <c r="E901" s="35"/>
      <c r="F901" s="35"/>
      <c r="G901" s="35"/>
      <c r="H901" s="59"/>
    </row>
    <row r="902" spans="1:8" ht="15">
      <c r="A902" s="59"/>
      <c r="B902" s="59"/>
      <c r="C902" s="35"/>
      <c r="D902" s="35"/>
      <c r="E902" s="35"/>
      <c r="F902" s="35"/>
      <c r="G902" s="35"/>
      <c r="H902" s="59"/>
    </row>
    <row r="903" spans="1:8" ht="15">
      <c r="A903" s="59"/>
      <c r="B903" s="59"/>
      <c r="C903" s="35"/>
      <c r="D903" s="35"/>
      <c r="E903" s="35"/>
      <c r="F903" s="35"/>
      <c r="G903" s="35"/>
      <c r="H903" s="59"/>
    </row>
    <row r="904" spans="1:8" ht="15">
      <c r="A904" s="59"/>
      <c r="B904" s="59"/>
      <c r="C904" s="35"/>
      <c r="D904" s="35"/>
      <c r="E904" s="35"/>
      <c r="F904" s="35"/>
      <c r="G904" s="35"/>
      <c r="H904" s="59"/>
    </row>
    <row r="905" spans="1:8" ht="15">
      <c r="A905" s="59"/>
      <c r="B905" s="59"/>
      <c r="C905" s="35"/>
      <c r="D905" s="35"/>
      <c r="E905" s="35"/>
      <c r="F905" s="35"/>
      <c r="G905" s="35"/>
      <c r="H905" s="59"/>
    </row>
    <row r="906" spans="1:8" ht="15">
      <c r="A906" s="59"/>
      <c r="B906" s="59"/>
      <c r="C906" s="35"/>
      <c r="D906" s="35"/>
      <c r="E906" s="35"/>
      <c r="F906" s="35"/>
      <c r="G906" s="35"/>
      <c r="H906" s="59"/>
    </row>
    <row r="907" spans="1:8" ht="15">
      <c r="A907" s="59"/>
      <c r="B907" s="59"/>
      <c r="C907" s="35"/>
      <c r="D907" s="35"/>
      <c r="E907" s="35"/>
      <c r="F907" s="35"/>
      <c r="G907" s="35"/>
      <c r="H907" s="59"/>
    </row>
    <row r="908" spans="1:8" ht="15">
      <c r="A908" s="59"/>
      <c r="B908" s="59"/>
      <c r="C908" s="35"/>
      <c r="D908" s="35"/>
      <c r="E908" s="35"/>
      <c r="F908" s="35"/>
      <c r="G908" s="35"/>
      <c r="H908" s="59"/>
    </row>
    <row r="909" spans="1:8" ht="15">
      <c r="A909" s="59"/>
      <c r="B909" s="59"/>
      <c r="C909" s="35"/>
      <c r="D909" s="35"/>
      <c r="E909" s="35"/>
      <c r="F909" s="35"/>
      <c r="G909" s="35"/>
      <c r="H909" s="59"/>
    </row>
    <row r="910" spans="1:8" ht="15">
      <c r="A910" s="59"/>
      <c r="B910" s="59"/>
      <c r="C910" s="35"/>
      <c r="D910" s="35"/>
      <c r="E910" s="35"/>
      <c r="F910" s="35"/>
      <c r="G910" s="35"/>
      <c r="H910" s="59"/>
    </row>
    <row r="911" spans="1:8" ht="15">
      <c r="A911" s="59"/>
      <c r="B911" s="59"/>
      <c r="C911" s="35"/>
      <c r="D911" s="35"/>
      <c r="E911" s="35"/>
      <c r="F911" s="35"/>
      <c r="G911" s="35"/>
      <c r="H911" s="59"/>
    </row>
    <row r="912" spans="1:8" ht="15">
      <c r="A912" s="59"/>
      <c r="B912" s="59"/>
      <c r="C912" s="35"/>
      <c r="D912" s="35"/>
      <c r="E912" s="35"/>
      <c r="F912" s="35"/>
      <c r="G912" s="35"/>
      <c r="H912" s="59"/>
    </row>
    <row r="913" spans="1:8" ht="15">
      <c r="A913" s="59"/>
      <c r="B913" s="59"/>
      <c r="C913" s="35"/>
      <c r="D913" s="35"/>
      <c r="E913" s="35"/>
      <c r="F913" s="35"/>
      <c r="G913" s="35"/>
      <c r="H913" s="59"/>
    </row>
    <row r="914" spans="1:8" ht="15">
      <c r="A914" s="59"/>
      <c r="B914" s="59"/>
      <c r="C914" s="35"/>
      <c r="D914" s="35"/>
      <c r="E914" s="35"/>
      <c r="F914" s="35"/>
      <c r="G914" s="35"/>
      <c r="H914" s="59"/>
    </row>
    <row r="915" spans="1:8" ht="15">
      <c r="A915" s="59"/>
      <c r="B915" s="59"/>
      <c r="C915" s="35"/>
      <c r="D915" s="35"/>
      <c r="E915" s="35"/>
      <c r="F915" s="35"/>
      <c r="G915" s="35"/>
      <c r="H915" s="59"/>
    </row>
    <row r="916" spans="1:8" ht="15">
      <c r="A916" s="59"/>
      <c r="B916" s="59"/>
      <c r="C916" s="35"/>
      <c r="D916" s="35"/>
      <c r="E916" s="35"/>
      <c r="F916" s="35"/>
      <c r="G916" s="35"/>
      <c r="H916" s="59"/>
    </row>
    <row r="917" spans="1:8" ht="15">
      <c r="A917" s="59"/>
      <c r="B917" s="59"/>
      <c r="C917" s="35"/>
      <c r="D917" s="35"/>
      <c r="E917" s="35"/>
      <c r="F917" s="35"/>
      <c r="G917" s="35"/>
      <c r="H917" s="59"/>
    </row>
    <row r="918" spans="1:8" ht="15">
      <c r="A918" s="59"/>
      <c r="B918" s="59"/>
      <c r="C918" s="35"/>
      <c r="D918" s="35"/>
      <c r="E918" s="35"/>
      <c r="F918" s="35"/>
      <c r="G918" s="35"/>
      <c r="H918" s="59"/>
    </row>
    <row r="919" spans="1:8" ht="15">
      <c r="A919" s="59"/>
      <c r="B919" s="59"/>
      <c r="C919" s="35"/>
      <c r="D919" s="35"/>
      <c r="E919" s="35"/>
      <c r="F919" s="35"/>
      <c r="G919" s="35"/>
      <c r="H919" s="59"/>
    </row>
    <row r="920" spans="1:8" ht="15">
      <c r="A920" s="59"/>
      <c r="B920" s="59"/>
      <c r="C920" s="35"/>
      <c r="D920" s="35"/>
      <c r="E920" s="35"/>
      <c r="F920" s="35"/>
      <c r="G920" s="35"/>
      <c r="H920" s="59"/>
    </row>
    <row r="921" spans="1:8" ht="15">
      <c r="A921" s="59"/>
      <c r="B921" s="59"/>
      <c r="C921" s="35"/>
      <c r="D921" s="35"/>
      <c r="E921" s="35"/>
      <c r="F921" s="35"/>
      <c r="G921" s="35"/>
      <c r="H921" s="59"/>
    </row>
    <row r="922" spans="1:8" ht="15">
      <c r="A922" s="59"/>
      <c r="B922" s="59"/>
      <c r="C922" s="35"/>
      <c r="D922" s="35"/>
      <c r="E922" s="35"/>
      <c r="F922" s="35"/>
      <c r="G922" s="35"/>
      <c r="H922" s="59"/>
    </row>
    <row r="923" spans="1:8" ht="15">
      <c r="A923" s="59"/>
      <c r="B923" s="59"/>
      <c r="C923" s="35"/>
      <c r="D923" s="35"/>
      <c r="E923" s="35"/>
      <c r="F923" s="35"/>
      <c r="G923" s="35"/>
      <c r="H923" s="59"/>
    </row>
    <row r="924" spans="1:8" ht="15">
      <c r="A924" s="59"/>
      <c r="B924" s="59"/>
      <c r="C924" s="35"/>
      <c r="D924" s="35"/>
      <c r="E924" s="35"/>
      <c r="F924" s="35"/>
      <c r="G924" s="35"/>
      <c r="H924" s="59"/>
    </row>
    <row r="925" spans="1:8" ht="15">
      <c r="A925" s="59"/>
      <c r="B925" s="59"/>
      <c r="C925" s="35"/>
      <c r="D925" s="35"/>
      <c r="E925" s="35"/>
      <c r="F925" s="35"/>
      <c r="G925" s="35"/>
      <c r="H925" s="59"/>
    </row>
    <row r="926" spans="1:8" ht="15">
      <c r="A926" s="59"/>
      <c r="B926" s="59"/>
      <c r="C926" s="35"/>
      <c r="D926" s="35"/>
      <c r="E926" s="35"/>
      <c r="F926" s="35"/>
      <c r="G926" s="35"/>
      <c r="H926" s="59"/>
    </row>
    <row r="927" spans="1:8" ht="15">
      <c r="A927" s="59"/>
      <c r="B927" s="59"/>
      <c r="C927" s="35"/>
      <c r="D927" s="35"/>
      <c r="E927" s="35"/>
      <c r="F927" s="35"/>
      <c r="G927" s="35"/>
      <c r="H927" s="59"/>
    </row>
    <row r="928" spans="1:8" ht="15">
      <c r="A928" s="59"/>
      <c r="B928" s="59"/>
      <c r="C928" s="35"/>
      <c r="D928" s="35"/>
      <c r="E928" s="35"/>
      <c r="F928" s="35"/>
      <c r="G928" s="35"/>
      <c r="H928" s="59"/>
    </row>
    <row r="929" spans="1:8" ht="15">
      <c r="A929" s="59"/>
      <c r="B929" s="59"/>
      <c r="C929" s="35"/>
      <c r="D929" s="35"/>
      <c r="E929" s="35"/>
      <c r="F929" s="35"/>
      <c r="G929" s="35"/>
      <c r="H929" s="59"/>
    </row>
    <row r="930" spans="1:8" ht="15">
      <c r="A930" s="59"/>
      <c r="B930" s="59"/>
      <c r="C930" s="35"/>
      <c r="D930" s="35"/>
      <c r="E930" s="35"/>
      <c r="F930" s="35"/>
      <c r="G930" s="35"/>
      <c r="H930" s="59"/>
    </row>
    <row r="931" spans="1:8" ht="15">
      <c r="A931" s="59"/>
      <c r="B931" s="59"/>
      <c r="C931" s="35"/>
      <c r="D931" s="35"/>
      <c r="E931" s="35"/>
      <c r="F931" s="35"/>
      <c r="G931" s="35"/>
      <c r="H931" s="59"/>
    </row>
    <row r="932" spans="1:8" ht="15">
      <c r="A932" s="59"/>
      <c r="B932" s="59"/>
      <c r="C932" s="35"/>
      <c r="D932" s="35"/>
      <c r="E932" s="35"/>
      <c r="F932" s="35"/>
      <c r="G932" s="35"/>
      <c r="H932" s="59"/>
    </row>
    <row r="933" spans="1:8" ht="15">
      <c r="A933" s="59"/>
      <c r="B933" s="59"/>
      <c r="C933" s="35"/>
      <c r="D933" s="35"/>
      <c r="E933" s="35"/>
      <c r="F933" s="35"/>
      <c r="G933" s="35"/>
      <c r="H933" s="59"/>
    </row>
    <row r="934" spans="1:8" ht="15">
      <c r="A934" s="59"/>
      <c r="B934" s="59"/>
      <c r="C934" s="35"/>
      <c r="D934" s="35"/>
      <c r="E934" s="35"/>
      <c r="F934" s="35"/>
      <c r="G934" s="35"/>
      <c r="H934" s="59"/>
    </row>
    <row r="935" spans="1:8" ht="15">
      <c r="A935" s="59"/>
      <c r="B935" s="59"/>
      <c r="C935" s="35"/>
      <c r="D935" s="35"/>
      <c r="E935" s="35"/>
      <c r="F935" s="35"/>
      <c r="G935" s="35"/>
      <c r="H935" s="59"/>
    </row>
    <row r="936" spans="1:8" ht="15">
      <c r="A936" s="59"/>
      <c r="B936" s="59"/>
      <c r="C936" s="35"/>
      <c r="D936" s="35"/>
      <c r="E936" s="35"/>
      <c r="F936" s="35"/>
      <c r="G936" s="35"/>
      <c r="H936" s="59"/>
    </row>
    <row r="937" spans="1:8" ht="15">
      <c r="A937" s="59"/>
      <c r="B937" s="59"/>
      <c r="C937" s="35"/>
      <c r="D937" s="35"/>
      <c r="E937" s="35"/>
      <c r="F937" s="35"/>
      <c r="G937" s="35"/>
      <c r="H937" s="59"/>
    </row>
    <row r="938" spans="1:8" ht="15">
      <c r="A938" s="59"/>
      <c r="B938" s="59"/>
      <c r="C938" s="35"/>
      <c r="D938" s="35"/>
      <c r="E938" s="35"/>
      <c r="F938" s="35"/>
      <c r="G938" s="35"/>
      <c r="H938" s="59"/>
    </row>
    <row r="939" spans="1:8" ht="15">
      <c r="A939" s="59"/>
      <c r="B939" s="59"/>
      <c r="C939" s="35"/>
      <c r="D939" s="35"/>
      <c r="E939" s="35"/>
      <c r="F939" s="35"/>
      <c r="G939" s="35"/>
      <c r="H939" s="59"/>
    </row>
    <row r="940" spans="1:8" ht="15">
      <c r="A940" s="59"/>
      <c r="B940" s="59"/>
      <c r="C940" s="35"/>
      <c r="D940" s="35"/>
      <c r="E940" s="35"/>
      <c r="F940" s="35"/>
      <c r="G940" s="35"/>
      <c r="H940" s="59"/>
    </row>
    <row r="941" spans="1:8" ht="15">
      <c r="A941" s="59"/>
      <c r="B941" s="59"/>
      <c r="C941" s="35"/>
      <c r="D941" s="35"/>
      <c r="E941" s="35"/>
      <c r="F941" s="35"/>
      <c r="G941" s="35"/>
      <c r="H941" s="59"/>
    </row>
    <row r="942" spans="1:8" ht="15">
      <c r="A942" s="59"/>
      <c r="B942" s="59"/>
      <c r="C942" s="35"/>
      <c r="D942" s="35"/>
      <c r="E942" s="35"/>
      <c r="F942" s="35"/>
      <c r="G942" s="35"/>
      <c r="H942" s="59"/>
    </row>
    <row r="943" spans="1:8" ht="15">
      <c r="A943" s="59"/>
      <c r="B943" s="59"/>
      <c r="C943" s="35"/>
      <c r="D943" s="35"/>
      <c r="E943" s="35"/>
      <c r="F943" s="35"/>
      <c r="G943" s="35"/>
      <c r="H943" s="59"/>
    </row>
    <row r="944" spans="1:8" ht="15">
      <c r="A944" s="59"/>
      <c r="B944" s="59"/>
      <c r="C944" s="35"/>
      <c r="D944" s="35"/>
      <c r="E944" s="35"/>
      <c r="F944" s="35"/>
      <c r="G944" s="35"/>
      <c r="H944" s="59"/>
    </row>
    <row r="945" spans="1:8" ht="15">
      <c r="A945" s="59"/>
      <c r="B945" s="59"/>
      <c r="C945" s="35"/>
      <c r="D945" s="35"/>
      <c r="E945" s="35"/>
      <c r="F945" s="35"/>
      <c r="G945" s="35"/>
      <c r="H945" s="59"/>
    </row>
    <row r="946" spans="1:8" ht="15">
      <c r="A946" s="59"/>
      <c r="B946" s="59"/>
      <c r="C946" s="35"/>
      <c r="D946" s="35"/>
      <c r="E946" s="35"/>
      <c r="F946" s="35"/>
      <c r="G946" s="35"/>
      <c r="H946" s="59"/>
    </row>
    <row r="947" spans="1:8" ht="15">
      <c r="A947" s="59"/>
      <c r="B947" s="59"/>
      <c r="C947" s="35"/>
      <c r="D947" s="35"/>
      <c r="E947" s="35"/>
      <c r="F947" s="35"/>
      <c r="G947" s="35"/>
      <c r="H947" s="59"/>
    </row>
    <row r="948" spans="1:8" ht="15">
      <c r="A948" s="59"/>
      <c r="B948" s="59"/>
      <c r="C948" s="35"/>
      <c r="D948" s="35"/>
      <c r="E948" s="35"/>
      <c r="F948" s="35"/>
      <c r="G948" s="35"/>
      <c r="H948" s="59"/>
    </row>
    <row r="949" spans="1:8" ht="15">
      <c r="A949" s="59"/>
      <c r="B949" s="59"/>
      <c r="C949" s="35"/>
      <c r="D949" s="35"/>
      <c r="E949" s="35"/>
      <c r="F949" s="35"/>
      <c r="G949" s="35"/>
      <c r="H949" s="59"/>
    </row>
    <row r="950" spans="1:8" ht="15">
      <c r="A950" s="59"/>
      <c r="B950" s="59"/>
      <c r="C950" s="35"/>
      <c r="D950" s="35"/>
      <c r="E950" s="35"/>
      <c r="F950" s="35"/>
      <c r="G950" s="35"/>
      <c r="H950" s="59"/>
    </row>
    <row r="951" spans="1:8" ht="15">
      <c r="A951" s="59"/>
      <c r="B951" s="59"/>
      <c r="C951" s="35"/>
      <c r="D951" s="35"/>
      <c r="E951" s="35"/>
      <c r="F951" s="35"/>
      <c r="G951" s="35"/>
      <c r="H951" s="59"/>
    </row>
    <row r="952" spans="1:8" ht="15">
      <c r="A952" s="59"/>
      <c r="B952" s="59"/>
      <c r="C952" s="35"/>
      <c r="D952" s="35"/>
      <c r="E952" s="35"/>
      <c r="F952" s="35"/>
      <c r="G952" s="35"/>
      <c r="H952" s="59"/>
    </row>
    <row r="953" spans="1:8" ht="15">
      <c r="A953" s="59"/>
      <c r="B953" s="59"/>
      <c r="C953" s="35"/>
      <c r="D953" s="35"/>
      <c r="E953" s="35"/>
      <c r="F953" s="35"/>
      <c r="G953" s="35"/>
      <c r="H953" s="59"/>
    </row>
    <row r="954" spans="1:8" ht="15">
      <c r="A954" s="59"/>
      <c r="B954" s="59"/>
      <c r="C954" s="35"/>
      <c r="D954" s="35"/>
      <c r="E954" s="35"/>
      <c r="F954" s="35"/>
      <c r="G954" s="35"/>
      <c r="H954" s="59"/>
    </row>
    <row r="955" spans="1:8" ht="15">
      <c r="A955" s="59"/>
      <c r="B955" s="59"/>
      <c r="C955" s="35"/>
      <c r="D955" s="35"/>
      <c r="E955" s="35"/>
      <c r="F955" s="35"/>
      <c r="G955" s="35"/>
      <c r="H955" s="59"/>
    </row>
    <row r="956" spans="1:8" ht="15">
      <c r="A956" s="59"/>
      <c r="B956" s="59"/>
      <c r="C956" s="35"/>
      <c r="D956" s="35"/>
      <c r="E956" s="35"/>
      <c r="F956" s="35"/>
      <c r="G956" s="35"/>
      <c r="H956" s="59"/>
    </row>
    <row r="957" spans="1:8" ht="15">
      <c r="A957" s="59"/>
      <c r="B957" s="59"/>
      <c r="C957" s="35"/>
      <c r="D957" s="35"/>
      <c r="E957" s="35"/>
      <c r="F957" s="35"/>
      <c r="G957" s="35"/>
      <c r="H957" s="59"/>
    </row>
    <row r="958" spans="1:8" ht="15">
      <c r="A958" s="59"/>
      <c r="B958" s="59"/>
      <c r="C958" s="35"/>
      <c r="D958" s="35"/>
      <c r="E958" s="35"/>
      <c r="F958" s="35"/>
      <c r="G958" s="35"/>
      <c r="H958" s="59"/>
    </row>
    <row r="959" spans="1:8" ht="15">
      <c r="A959" s="59"/>
      <c r="B959" s="59"/>
      <c r="C959" s="35"/>
      <c r="D959" s="35"/>
      <c r="E959" s="35"/>
      <c r="F959" s="35"/>
      <c r="G959" s="35"/>
      <c r="H959" s="59"/>
    </row>
    <row r="960" spans="1:8" ht="15">
      <c r="A960" s="59"/>
      <c r="B960" s="59"/>
      <c r="C960" s="35"/>
      <c r="D960" s="35"/>
      <c r="E960" s="35"/>
      <c r="F960" s="35"/>
      <c r="G960" s="35"/>
      <c r="H960" s="59"/>
    </row>
    <row r="961" spans="1:8" ht="15">
      <c r="A961" s="59"/>
      <c r="B961" s="59"/>
      <c r="C961" s="35"/>
      <c r="D961" s="35"/>
      <c r="E961" s="35"/>
      <c r="F961" s="35"/>
      <c r="G961" s="35"/>
      <c r="H961" s="59"/>
    </row>
    <row r="962" spans="1:8" ht="15">
      <c r="A962" s="59"/>
      <c r="B962" s="59"/>
      <c r="C962" s="35"/>
      <c r="D962" s="35"/>
      <c r="E962" s="35"/>
      <c r="F962" s="35"/>
      <c r="G962" s="35"/>
      <c r="H962" s="59"/>
    </row>
    <row r="963" spans="1:8" ht="15">
      <c r="A963" s="59"/>
      <c r="B963" s="59"/>
      <c r="C963" s="35"/>
      <c r="D963" s="35"/>
      <c r="E963" s="35"/>
      <c r="F963" s="35"/>
      <c r="G963" s="35"/>
      <c r="H963" s="59"/>
    </row>
    <row r="964" spans="1:8" ht="15">
      <c r="A964" s="59"/>
      <c r="B964" s="59"/>
      <c r="C964" s="35"/>
      <c r="D964" s="35"/>
      <c r="E964" s="35"/>
      <c r="F964" s="35"/>
      <c r="G964" s="35"/>
      <c r="H964" s="59"/>
    </row>
    <row r="965" spans="1:8" ht="15">
      <c r="A965" s="59"/>
      <c r="B965" s="59"/>
      <c r="C965" s="35"/>
      <c r="D965" s="35"/>
      <c r="E965" s="35"/>
      <c r="F965" s="35"/>
      <c r="G965" s="35"/>
      <c r="H965" s="59"/>
    </row>
    <row r="966" spans="1:8" ht="15">
      <c r="A966" s="59"/>
      <c r="B966" s="59"/>
      <c r="C966" s="35"/>
      <c r="D966" s="35"/>
      <c r="E966" s="35"/>
      <c r="F966" s="35"/>
      <c r="G966" s="35"/>
      <c r="H966" s="59"/>
    </row>
    <row r="967" spans="1:8" ht="15">
      <c r="A967" s="59"/>
      <c r="B967" s="59"/>
      <c r="C967" s="35"/>
      <c r="D967" s="35"/>
      <c r="E967" s="35"/>
      <c r="F967" s="35"/>
      <c r="G967" s="35"/>
      <c r="H967" s="59"/>
    </row>
    <row r="968" spans="1:8" ht="15">
      <c r="A968" s="59"/>
      <c r="B968" s="59"/>
      <c r="C968" s="35"/>
      <c r="D968" s="35"/>
      <c r="E968" s="35"/>
      <c r="F968" s="35"/>
      <c r="G968" s="35"/>
      <c r="H968" s="59"/>
    </row>
    <row r="969" spans="1:8" ht="15">
      <c r="A969" s="59"/>
      <c r="B969" s="59"/>
      <c r="C969" s="35"/>
      <c r="D969" s="35"/>
      <c r="E969" s="35"/>
      <c r="F969" s="35"/>
      <c r="G969" s="35"/>
      <c r="H969" s="59"/>
    </row>
    <row r="970" spans="1:8" ht="15">
      <c r="A970" s="59"/>
      <c r="B970" s="59"/>
      <c r="C970" s="35"/>
      <c r="D970" s="35"/>
      <c r="E970" s="35"/>
      <c r="F970" s="35"/>
      <c r="G970" s="35"/>
      <c r="H970" s="59"/>
    </row>
    <row r="971" spans="1:8" ht="15">
      <c r="A971" s="59"/>
      <c r="B971" s="59"/>
      <c r="C971" s="35"/>
      <c r="D971" s="35"/>
      <c r="E971" s="35"/>
      <c r="F971" s="35"/>
      <c r="G971" s="35"/>
      <c r="H971" s="59"/>
    </row>
    <row r="972" spans="1:8" ht="15">
      <c r="A972" s="59"/>
      <c r="B972" s="59"/>
      <c r="C972" s="35"/>
      <c r="D972" s="35"/>
      <c r="E972" s="35"/>
      <c r="F972" s="35"/>
      <c r="G972" s="35"/>
      <c r="H972" s="59"/>
    </row>
    <row r="973" spans="1:8" ht="15">
      <c r="A973" s="59"/>
      <c r="B973" s="59"/>
      <c r="C973" s="35"/>
      <c r="D973" s="35"/>
      <c r="E973" s="35"/>
      <c r="F973" s="35"/>
      <c r="G973" s="35"/>
      <c r="H973" s="59"/>
    </row>
    <row r="974" spans="1:8" ht="15">
      <c r="A974" s="59"/>
      <c r="B974" s="59"/>
      <c r="C974" s="35"/>
      <c r="D974" s="35"/>
      <c r="E974" s="35"/>
      <c r="F974" s="35"/>
      <c r="G974" s="35"/>
      <c r="H974" s="59"/>
    </row>
    <row r="975" spans="1:8" ht="15">
      <c r="A975" s="59"/>
      <c r="B975" s="59"/>
      <c r="C975" s="35"/>
      <c r="D975" s="35"/>
      <c r="E975" s="35"/>
      <c r="F975" s="35"/>
      <c r="G975" s="35"/>
      <c r="H975" s="59"/>
    </row>
    <row r="976" spans="1:8" ht="15">
      <c r="A976" s="59"/>
      <c r="B976" s="59"/>
      <c r="C976" s="35"/>
      <c r="D976" s="35"/>
      <c r="E976" s="35"/>
      <c r="F976" s="35"/>
      <c r="G976" s="35"/>
      <c r="H976" s="59"/>
    </row>
    <row r="977" spans="1:8" ht="15">
      <c r="A977" s="59"/>
      <c r="B977" s="59"/>
      <c r="C977" s="35"/>
      <c r="D977" s="35"/>
      <c r="E977" s="35"/>
      <c r="F977" s="35"/>
      <c r="G977" s="35"/>
      <c r="H977" s="59"/>
    </row>
    <row r="978" spans="1:8" ht="15">
      <c r="A978" s="59"/>
      <c r="B978" s="59"/>
      <c r="C978" s="35"/>
      <c r="D978" s="35"/>
      <c r="E978" s="35"/>
      <c r="F978" s="35"/>
      <c r="G978" s="35"/>
      <c r="H978" s="59"/>
    </row>
    <row r="979" spans="1:8" ht="15">
      <c r="A979" s="59"/>
      <c r="B979" s="59"/>
      <c r="C979" s="35"/>
      <c r="D979" s="35"/>
      <c r="E979" s="35"/>
      <c r="F979" s="35"/>
      <c r="G979" s="35"/>
      <c r="H979" s="59"/>
    </row>
    <row r="980" spans="1:8" ht="15">
      <c r="A980" s="59"/>
      <c r="B980" s="59"/>
      <c r="C980" s="35"/>
      <c r="D980" s="35"/>
      <c r="E980" s="35"/>
      <c r="F980" s="35"/>
      <c r="G980" s="35"/>
      <c r="H980" s="59"/>
    </row>
    <row r="981" spans="1:8" ht="15">
      <c r="A981" s="59"/>
      <c r="B981" s="59"/>
      <c r="C981" s="35"/>
      <c r="D981" s="35"/>
      <c r="E981" s="35"/>
      <c r="F981" s="35"/>
      <c r="G981" s="35"/>
      <c r="H981" s="59"/>
    </row>
    <row r="982" spans="1:8" ht="15">
      <c r="A982" s="59"/>
      <c r="B982" s="59"/>
      <c r="C982" s="35"/>
      <c r="D982" s="35"/>
      <c r="E982" s="35"/>
      <c r="F982" s="35"/>
      <c r="G982" s="35"/>
      <c r="H982" s="59"/>
    </row>
    <row r="983" spans="1:8" ht="15">
      <c r="A983" s="59"/>
      <c r="B983" s="59"/>
      <c r="C983" s="35"/>
      <c r="D983" s="35"/>
      <c r="E983" s="35"/>
      <c r="F983" s="35"/>
      <c r="G983" s="35"/>
      <c r="H983" s="59"/>
    </row>
    <row r="984" spans="1:8" ht="15">
      <c r="A984" s="59"/>
      <c r="B984" s="59"/>
      <c r="C984" s="35"/>
      <c r="D984" s="35"/>
      <c r="E984" s="35"/>
      <c r="F984" s="35"/>
      <c r="G984" s="35"/>
      <c r="H984" s="59"/>
    </row>
    <row r="985" spans="1:8" ht="15">
      <c r="A985" s="59"/>
      <c r="B985" s="59"/>
      <c r="C985" s="35"/>
      <c r="D985" s="35"/>
      <c r="E985" s="35"/>
      <c r="F985" s="35"/>
      <c r="G985" s="35"/>
      <c r="H985" s="59"/>
    </row>
    <row r="986" spans="1:8" ht="15">
      <c r="A986" s="59"/>
      <c r="B986" s="59"/>
      <c r="C986" s="35"/>
      <c r="D986" s="35"/>
      <c r="E986" s="35"/>
      <c r="F986" s="35"/>
      <c r="G986" s="35"/>
      <c r="H986" s="59"/>
    </row>
    <row r="987" spans="1:8" ht="15">
      <c r="A987" s="59"/>
      <c r="B987" s="59"/>
      <c r="C987" s="35"/>
      <c r="D987" s="35"/>
      <c r="E987" s="35"/>
      <c r="F987" s="35"/>
      <c r="G987" s="35"/>
      <c r="H987" s="59"/>
    </row>
    <row r="988" spans="1:8" ht="15">
      <c r="A988" s="59"/>
      <c r="B988" s="59"/>
      <c r="C988" s="35"/>
      <c r="D988" s="35"/>
      <c r="E988" s="35"/>
      <c r="F988" s="35"/>
      <c r="G988" s="35"/>
      <c r="H988" s="59"/>
    </row>
    <row r="989" spans="1:8" ht="15">
      <c r="A989" s="59"/>
      <c r="B989" s="59"/>
      <c r="C989" s="35"/>
      <c r="D989" s="35"/>
      <c r="E989" s="35"/>
      <c r="F989" s="35"/>
      <c r="G989" s="35"/>
      <c r="H989" s="59"/>
    </row>
    <row r="990" spans="1:8" ht="15">
      <c r="A990" s="59"/>
      <c r="B990" s="59"/>
      <c r="C990" s="35"/>
      <c r="D990" s="35"/>
      <c r="E990" s="35"/>
      <c r="F990" s="35"/>
      <c r="G990" s="35"/>
      <c r="H990" s="59"/>
    </row>
    <row r="991" spans="1:8" ht="15">
      <c r="A991" s="59"/>
      <c r="B991" s="59"/>
      <c r="C991" s="35"/>
      <c r="D991" s="35"/>
      <c r="E991" s="35"/>
      <c r="F991" s="35"/>
      <c r="G991" s="35"/>
      <c r="H991" s="59"/>
    </row>
    <row r="992" spans="1:8" ht="15">
      <c r="A992" s="59"/>
      <c r="B992" s="59"/>
      <c r="C992" s="35"/>
      <c r="D992" s="35"/>
      <c r="E992" s="35"/>
      <c r="F992" s="35"/>
      <c r="G992" s="35"/>
      <c r="H992" s="59"/>
    </row>
    <row r="993" spans="1:8" ht="15">
      <c r="A993" s="59"/>
      <c r="B993" s="59"/>
      <c r="C993" s="35"/>
      <c r="D993" s="35"/>
      <c r="E993" s="35"/>
      <c r="F993" s="35"/>
      <c r="G993" s="35"/>
      <c r="H993" s="59"/>
    </row>
    <row r="994" spans="1:8" ht="15">
      <c r="A994" s="59"/>
      <c r="B994" s="59"/>
      <c r="C994" s="35"/>
      <c r="D994" s="35"/>
      <c r="E994" s="35"/>
      <c r="F994" s="35"/>
      <c r="G994" s="35"/>
      <c r="H994" s="59"/>
    </row>
    <row r="995" spans="1:8" ht="15">
      <c r="A995" s="59"/>
      <c r="B995" s="59"/>
      <c r="C995" s="35"/>
      <c r="D995" s="35"/>
      <c r="E995" s="35"/>
      <c r="F995" s="35"/>
      <c r="G995" s="35"/>
      <c r="H995" s="59"/>
    </row>
    <row r="996" spans="1:8" ht="15">
      <c r="A996" s="59"/>
      <c r="B996" s="59"/>
      <c r="C996" s="35"/>
      <c r="D996" s="35"/>
      <c r="E996" s="35"/>
      <c r="F996" s="35"/>
      <c r="G996" s="35"/>
      <c r="H996" s="59"/>
    </row>
    <row r="997" spans="1:8" ht="15">
      <c r="A997" s="59"/>
      <c r="B997" s="59"/>
      <c r="C997" s="35"/>
      <c r="D997" s="35"/>
      <c r="E997" s="35"/>
      <c r="F997" s="35"/>
      <c r="G997" s="35"/>
      <c r="H997" s="59"/>
    </row>
    <row r="998" spans="1:8" ht="15">
      <c r="A998" s="59"/>
      <c r="B998" s="59"/>
      <c r="C998" s="35"/>
      <c r="D998" s="35"/>
      <c r="E998" s="35"/>
      <c r="F998" s="35"/>
      <c r="G998" s="35"/>
      <c r="H998" s="59"/>
    </row>
    <row r="999" spans="1:8" ht="15">
      <c r="A999" s="59"/>
      <c r="B999" s="59"/>
      <c r="C999" s="35"/>
      <c r="D999" s="35"/>
      <c r="E999" s="35"/>
      <c r="F999" s="35"/>
      <c r="G999" s="35"/>
      <c r="H999" s="59"/>
    </row>
    <row r="1000" spans="1:8" ht="15">
      <c r="A1000" s="59"/>
      <c r="B1000" s="59"/>
      <c r="C1000" s="35"/>
      <c r="D1000" s="35"/>
      <c r="E1000" s="35"/>
      <c r="F1000" s="35"/>
      <c r="G1000" s="35"/>
      <c r="H1000" s="59"/>
    </row>
    <row r="1001" spans="1:8" ht="15">
      <c r="A1001" s="59"/>
      <c r="B1001" s="59"/>
      <c r="C1001" s="35"/>
      <c r="D1001" s="35"/>
      <c r="E1001" s="35"/>
      <c r="F1001" s="35"/>
      <c r="G1001" s="35"/>
      <c r="H1001" s="59"/>
    </row>
    <row r="1002" spans="1:8" ht="15">
      <c r="A1002" s="59"/>
      <c r="B1002" s="59"/>
      <c r="C1002" s="35"/>
      <c r="D1002" s="35"/>
      <c r="E1002" s="35"/>
      <c r="F1002" s="35"/>
      <c r="G1002" s="35"/>
      <c r="H1002" s="59"/>
    </row>
    <row r="1003" spans="1:8" ht="15">
      <c r="A1003" s="59"/>
      <c r="B1003" s="59"/>
      <c r="C1003" s="35"/>
      <c r="D1003" s="35"/>
      <c r="E1003" s="35"/>
      <c r="F1003" s="35"/>
      <c r="G1003" s="35"/>
      <c r="H1003" s="59"/>
    </row>
    <row r="1004" spans="1:8" ht="15">
      <c r="A1004" s="59"/>
      <c r="B1004" s="59"/>
      <c r="C1004" s="35"/>
      <c r="D1004" s="35"/>
      <c r="E1004" s="35"/>
      <c r="F1004" s="35"/>
      <c r="G1004" s="35"/>
      <c r="H1004" s="59"/>
    </row>
    <row r="1005" spans="1:8" ht="15">
      <c r="A1005" s="59"/>
      <c r="B1005" s="59"/>
      <c r="C1005" s="35"/>
      <c r="D1005" s="35"/>
      <c r="E1005" s="35"/>
      <c r="F1005" s="35"/>
      <c r="G1005" s="35"/>
      <c r="H1005" s="59"/>
    </row>
    <row r="1006" spans="1:8" ht="15">
      <c r="A1006" s="59"/>
      <c r="B1006" s="59"/>
      <c r="C1006" s="35"/>
      <c r="D1006" s="35"/>
      <c r="E1006" s="35"/>
      <c r="F1006" s="35"/>
      <c r="G1006" s="35"/>
      <c r="H1006" s="59"/>
    </row>
    <row r="1007" spans="1:8" ht="15">
      <c r="A1007" s="59"/>
      <c r="B1007" s="59"/>
      <c r="C1007" s="35"/>
      <c r="D1007" s="35"/>
      <c r="E1007" s="35"/>
      <c r="F1007" s="35"/>
      <c r="G1007" s="35"/>
      <c r="H1007" s="59"/>
    </row>
    <row r="1008" spans="1:8" ht="15">
      <c r="A1008" s="59"/>
      <c r="B1008" s="59"/>
      <c r="C1008" s="35"/>
      <c r="D1008" s="35"/>
      <c r="E1008" s="35"/>
      <c r="F1008" s="35"/>
      <c r="G1008" s="35"/>
      <c r="H1008" s="59"/>
    </row>
    <row r="1009" spans="1:8" ht="15">
      <c r="A1009" s="59"/>
      <c r="B1009" s="59"/>
      <c r="C1009" s="35"/>
      <c r="D1009" s="35"/>
      <c r="E1009" s="35"/>
      <c r="F1009" s="35"/>
      <c r="G1009" s="35"/>
      <c r="H1009" s="59"/>
    </row>
    <row r="1010" spans="1:8" ht="15">
      <c r="A1010" s="59"/>
      <c r="B1010" s="59"/>
      <c r="C1010" s="35"/>
      <c r="D1010" s="35"/>
      <c r="E1010" s="35"/>
      <c r="F1010" s="35"/>
      <c r="G1010" s="35"/>
      <c r="H1010" s="59"/>
    </row>
    <row r="1011" spans="1:8" ht="15">
      <c r="A1011" s="59"/>
      <c r="B1011" s="59"/>
      <c r="C1011" s="35"/>
      <c r="D1011" s="35"/>
      <c r="E1011" s="35"/>
      <c r="F1011" s="35"/>
      <c r="G1011" s="35"/>
      <c r="H1011" s="59"/>
    </row>
    <row r="1012" spans="1:8" ht="15">
      <c r="A1012" s="59"/>
      <c r="B1012" s="59"/>
      <c r="C1012" s="35"/>
      <c r="D1012" s="35"/>
      <c r="E1012" s="35"/>
      <c r="F1012" s="35"/>
      <c r="G1012" s="35"/>
      <c r="H1012" s="59"/>
    </row>
    <row r="1013" spans="1:8" ht="15">
      <c r="A1013" s="59"/>
      <c r="B1013" s="59"/>
      <c r="C1013" s="35"/>
      <c r="D1013" s="35"/>
      <c r="E1013" s="35"/>
      <c r="F1013" s="35"/>
      <c r="G1013" s="35"/>
      <c r="H1013" s="59"/>
    </row>
    <row r="1014" spans="1:8" ht="15">
      <c r="A1014" s="59"/>
      <c r="B1014" s="59"/>
      <c r="C1014" s="35"/>
      <c r="D1014" s="35"/>
      <c r="E1014" s="35"/>
      <c r="F1014" s="35"/>
      <c r="G1014" s="35"/>
      <c r="H1014" s="59"/>
    </row>
    <row r="1015" spans="1:8" ht="15">
      <c r="A1015" s="59"/>
      <c r="B1015" s="59"/>
      <c r="C1015" s="35"/>
      <c r="D1015" s="35"/>
      <c r="E1015" s="35"/>
      <c r="F1015" s="35"/>
      <c r="G1015" s="35"/>
      <c r="H1015" s="59"/>
    </row>
    <row r="1016" spans="1:8" ht="15">
      <c r="A1016" s="59"/>
      <c r="B1016" s="59"/>
      <c r="C1016" s="35"/>
      <c r="D1016" s="35"/>
      <c r="E1016" s="35"/>
      <c r="F1016" s="35"/>
      <c r="G1016" s="35"/>
      <c r="H1016" s="59"/>
    </row>
    <row r="1017" spans="1:8" ht="15">
      <c r="A1017" s="59"/>
      <c r="B1017" s="59"/>
      <c r="C1017" s="35"/>
      <c r="D1017" s="35"/>
      <c r="E1017" s="35"/>
      <c r="F1017" s="35"/>
      <c r="G1017" s="35"/>
      <c r="H1017" s="59"/>
    </row>
    <row r="1018" spans="1:8" ht="15">
      <c r="A1018" s="59"/>
      <c r="B1018" s="59"/>
      <c r="C1018" s="35"/>
      <c r="D1018" s="35"/>
      <c r="E1018" s="35"/>
      <c r="F1018" s="35"/>
      <c r="G1018" s="35"/>
      <c r="H1018" s="59"/>
    </row>
    <row r="1019" spans="1:8" ht="15">
      <c r="A1019" s="59"/>
      <c r="B1019" s="59"/>
      <c r="C1019" s="35"/>
      <c r="D1019" s="35"/>
      <c r="E1019" s="35"/>
      <c r="F1019" s="35"/>
      <c r="G1019" s="35"/>
      <c r="H1019" s="59"/>
    </row>
    <row r="1020" spans="1:8" ht="15">
      <c r="A1020" s="59"/>
      <c r="B1020" s="59"/>
      <c r="C1020" s="35"/>
      <c r="D1020" s="35"/>
      <c r="E1020" s="35"/>
      <c r="F1020" s="35"/>
      <c r="G1020" s="35"/>
      <c r="H1020" s="59"/>
    </row>
    <row r="1021" spans="1:8" ht="15">
      <c r="A1021" s="59"/>
      <c r="B1021" s="59"/>
      <c r="C1021" s="35"/>
      <c r="D1021" s="35"/>
      <c r="E1021" s="35"/>
      <c r="F1021" s="35"/>
      <c r="G1021" s="35"/>
      <c r="H1021" s="59"/>
    </row>
    <row r="1022" spans="1:8" ht="15">
      <c r="A1022" s="59"/>
      <c r="B1022" s="59"/>
      <c r="C1022" s="35"/>
      <c r="D1022" s="35"/>
      <c r="E1022" s="35"/>
      <c r="F1022" s="35"/>
      <c r="G1022" s="35"/>
      <c r="H1022" s="59"/>
    </row>
    <row r="1023" spans="1:8" ht="15">
      <c r="A1023" s="59"/>
      <c r="B1023" s="59"/>
      <c r="C1023" s="35"/>
      <c r="D1023" s="35"/>
      <c r="E1023" s="35"/>
      <c r="F1023" s="35"/>
      <c r="G1023" s="35"/>
      <c r="H1023" s="59"/>
    </row>
    <row r="1024" spans="1:8" ht="15">
      <c r="A1024" s="59"/>
      <c r="B1024" s="59"/>
      <c r="C1024" s="35"/>
      <c r="D1024" s="35"/>
      <c r="E1024" s="35"/>
      <c r="F1024" s="35"/>
      <c r="G1024" s="35"/>
      <c r="H1024" s="59"/>
    </row>
    <row r="1025" spans="1:8" ht="15">
      <c r="A1025" s="59"/>
      <c r="B1025" s="59"/>
      <c r="C1025" s="35"/>
      <c r="D1025" s="35"/>
      <c r="E1025" s="35"/>
      <c r="F1025" s="35"/>
      <c r="G1025" s="35"/>
      <c r="H1025" s="59"/>
    </row>
    <row r="1026" spans="1:8" ht="15">
      <c r="A1026" s="59"/>
      <c r="B1026" s="59"/>
      <c r="C1026" s="35"/>
      <c r="D1026" s="35"/>
      <c r="E1026" s="35"/>
      <c r="F1026" s="35"/>
      <c r="G1026" s="35"/>
      <c r="H1026" s="59"/>
    </row>
    <row r="1027" spans="1:8" ht="15">
      <c r="A1027" s="59"/>
      <c r="B1027" s="59"/>
      <c r="C1027" s="35"/>
      <c r="D1027" s="35"/>
      <c r="E1027" s="35"/>
      <c r="F1027" s="35"/>
      <c r="G1027" s="35"/>
      <c r="H1027" s="59"/>
    </row>
    <row r="1028" spans="1:8" ht="15">
      <c r="A1028" s="59"/>
      <c r="B1028" s="59"/>
      <c r="C1028" s="35"/>
      <c r="D1028" s="35"/>
      <c r="E1028" s="35"/>
      <c r="F1028" s="35"/>
      <c r="G1028" s="35"/>
      <c r="H1028" s="59"/>
    </row>
    <row r="1029" spans="1:8" ht="15">
      <c r="A1029" s="59"/>
      <c r="B1029" s="59"/>
      <c r="C1029" s="35"/>
      <c r="D1029" s="35"/>
      <c r="E1029" s="35"/>
      <c r="F1029" s="35"/>
      <c r="G1029" s="35"/>
      <c r="H1029" s="59"/>
    </row>
    <row r="1030" spans="1:8" ht="15">
      <c r="A1030" s="59"/>
      <c r="B1030" s="59"/>
      <c r="C1030" s="35"/>
      <c r="D1030" s="35"/>
      <c r="E1030" s="35"/>
      <c r="F1030" s="35"/>
      <c r="G1030" s="35"/>
      <c r="H1030" s="59"/>
    </row>
    <row r="1031" spans="1:8" ht="15">
      <c r="A1031" s="59"/>
      <c r="B1031" s="59"/>
      <c r="C1031" s="35"/>
      <c r="D1031" s="35"/>
      <c r="E1031" s="35"/>
      <c r="F1031" s="35"/>
      <c r="G1031" s="35"/>
      <c r="H1031" s="59"/>
    </row>
    <row r="1032" spans="1:8" ht="15">
      <c r="A1032" s="59"/>
      <c r="B1032" s="59"/>
      <c r="C1032" s="35"/>
      <c r="D1032" s="35"/>
      <c r="E1032" s="35"/>
      <c r="F1032" s="35"/>
      <c r="G1032" s="35"/>
      <c r="H1032" s="59"/>
    </row>
    <row r="1033" spans="1:8" ht="15">
      <c r="A1033" s="59"/>
      <c r="B1033" s="59"/>
      <c r="C1033" s="35"/>
      <c r="D1033" s="35"/>
      <c r="E1033" s="35"/>
      <c r="F1033" s="35"/>
      <c r="G1033" s="35"/>
      <c r="H1033" s="59"/>
    </row>
    <row r="1034" spans="1:8" ht="15">
      <c r="A1034" s="59"/>
      <c r="B1034" s="59"/>
      <c r="C1034" s="35"/>
      <c r="D1034" s="35"/>
      <c r="E1034" s="35"/>
      <c r="F1034" s="35"/>
      <c r="G1034" s="35"/>
      <c r="H1034" s="59"/>
    </row>
    <row r="1035" spans="1:8" ht="15">
      <c r="A1035" s="59"/>
      <c r="B1035" s="59"/>
      <c r="C1035" s="35"/>
      <c r="D1035" s="35"/>
      <c r="E1035" s="35"/>
      <c r="F1035" s="35"/>
      <c r="G1035" s="35"/>
      <c r="H1035" s="59"/>
    </row>
    <row r="1036" spans="1:8" ht="15">
      <c r="A1036" s="59"/>
      <c r="B1036" s="59"/>
      <c r="C1036" s="35"/>
      <c r="D1036" s="35"/>
      <c r="E1036" s="35"/>
      <c r="F1036" s="35"/>
      <c r="G1036" s="35"/>
      <c r="H1036" s="59"/>
    </row>
    <row r="1037" spans="1:8" ht="15">
      <c r="A1037" s="59"/>
      <c r="B1037" s="59"/>
      <c r="C1037" s="35"/>
      <c r="D1037" s="35"/>
      <c r="E1037" s="35"/>
      <c r="F1037" s="35"/>
      <c r="G1037" s="35"/>
      <c r="H1037" s="59"/>
    </row>
    <row r="1038" spans="1:8" ht="15">
      <c r="A1038" s="59"/>
      <c r="B1038" s="59"/>
      <c r="C1038" s="35"/>
      <c r="D1038" s="35"/>
      <c r="E1038" s="35"/>
      <c r="F1038" s="35"/>
      <c r="G1038" s="35"/>
      <c r="H1038" s="59"/>
    </row>
    <row r="1039" spans="1:8" ht="15">
      <c r="A1039" s="59"/>
      <c r="B1039" s="59"/>
      <c r="C1039" s="35"/>
      <c r="D1039" s="35"/>
      <c r="E1039" s="35"/>
      <c r="F1039" s="35"/>
      <c r="G1039" s="35"/>
      <c r="H1039" s="59"/>
    </row>
    <row r="1040" spans="1:8" ht="15">
      <c r="A1040" s="59"/>
      <c r="B1040" s="59"/>
      <c r="C1040" s="35"/>
      <c r="D1040" s="35"/>
      <c r="E1040" s="35"/>
      <c r="F1040" s="35"/>
      <c r="G1040" s="35"/>
      <c r="H1040" s="59"/>
    </row>
    <row r="1041" spans="1:8" ht="15">
      <c r="A1041" s="59"/>
      <c r="B1041" s="59"/>
      <c r="C1041" s="35"/>
      <c r="D1041" s="35"/>
      <c r="E1041" s="35"/>
      <c r="F1041" s="35"/>
      <c r="G1041" s="35"/>
      <c r="H1041" s="59"/>
    </row>
    <row r="1042" spans="1:8" ht="15">
      <c r="A1042" s="59"/>
      <c r="B1042" s="59"/>
      <c r="C1042" s="35"/>
      <c r="D1042" s="35"/>
      <c r="E1042" s="35"/>
      <c r="F1042" s="35"/>
      <c r="G1042" s="35"/>
      <c r="H1042" s="59"/>
    </row>
    <row r="1043" spans="1:8" ht="15">
      <c r="A1043" s="59"/>
      <c r="B1043" s="59"/>
      <c r="C1043" s="35"/>
      <c r="D1043" s="35"/>
      <c r="E1043" s="35"/>
      <c r="F1043" s="35"/>
      <c r="G1043" s="35"/>
      <c r="H1043" s="59"/>
    </row>
    <row r="1044" spans="1:8" ht="15">
      <c r="A1044" s="59"/>
      <c r="B1044" s="59"/>
      <c r="C1044" s="35"/>
      <c r="D1044" s="35"/>
      <c r="E1044" s="35"/>
      <c r="F1044" s="35"/>
      <c r="G1044" s="35"/>
      <c r="H1044" s="59"/>
    </row>
    <row r="1045" spans="1:8" ht="15">
      <c r="A1045" s="59"/>
      <c r="B1045" s="59"/>
      <c r="C1045" s="35"/>
      <c r="D1045" s="35"/>
      <c r="E1045" s="35"/>
      <c r="F1045" s="35"/>
      <c r="G1045" s="35"/>
      <c r="H1045" s="59"/>
    </row>
    <row r="1046" spans="1:8" ht="15">
      <c r="A1046" s="59"/>
      <c r="B1046" s="59"/>
      <c r="C1046" s="35"/>
      <c r="D1046" s="35"/>
      <c r="E1046" s="35"/>
      <c r="F1046" s="35"/>
      <c r="G1046" s="35"/>
      <c r="H1046" s="59"/>
    </row>
    <row r="1047" spans="1:8" ht="15">
      <c r="A1047" s="59"/>
      <c r="B1047" s="59"/>
      <c r="C1047" s="35"/>
      <c r="D1047" s="35"/>
      <c r="E1047" s="35"/>
      <c r="F1047" s="35"/>
      <c r="G1047" s="35"/>
      <c r="H1047" s="59"/>
    </row>
    <row r="1048" spans="1:8" ht="15">
      <c r="A1048" s="59"/>
      <c r="B1048" s="59"/>
      <c r="C1048" s="35"/>
      <c r="D1048" s="35"/>
      <c r="E1048" s="35"/>
      <c r="F1048" s="35"/>
      <c r="G1048" s="35"/>
      <c r="H1048" s="59"/>
    </row>
    <row r="1049" spans="1:8" ht="15">
      <c r="A1049" s="59"/>
      <c r="B1049" s="59"/>
      <c r="C1049" s="35"/>
      <c r="D1049" s="35"/>
      <c r="E1049" s="35"/>
      <c r="F1049" s="35"/>
      <c r="G1049" s="35"/>
      <c r="H1049" s="59"/>
    </row>
    <row r="1050" spans="1:8" ht="15">
      <c r="A1050" s="59"/>
      <c r="B1050" s="59"/>
      <c r="C1050" s="35"/>
      <c r="D1050" s="35"/>
      <c r="E1050" s="35"/>
      <c r="F1050" s="35"/>
      <c r="G1050" s="35"/>
      <c r="H1050" s="59"/>
    </row>
    <row r="1051" spans="1:8" ht="15">
      <c r="A1051" s="59"/>
      <c r="B1051" s="59"/>
      <c r="C1051" s="35"/>
      <c r="D1051" s="35"/>
      <c r="E1051" s="35"/>
      <c r="F1051" s="35"/>
      <c r="G1051" s="35"/>
      <c r="H1051" s="59"/>
    </row>
    <row r="1052" spans="1:8" ht="15">
      <c r="A1052" s="59"/>
      <c r="B1052" s="59"/>
      <c r="C1052" s="35"/>
      <c r="D1052" s="35"/>
      <c r="E1052" s="35"/>
      <c r="F1052" s="35"/>
      <c r="G1052" s="35"/>
      <c r="H1052" s="59"/>
    </row>
    <row r="1053" spans="1:8" ht="15">
      <c r="A1053" s="59"/>
      <c r="B1053" s="59"/>
      <c r="C1053" s="35"/>
      <c r="D1053" s="35"/>
      <c r="E1053" s="35"/>
      <c r="F1053" s="35"/>
      <c r="G1053" s="35"/>
      <c r="H1053" s="59"/>
    </row>
    <row r="1054" spans="1:8" ht="15">
      <c r="A1054" s="59"/>
      <c r="B1054" s="59"/>
      <c r="C1054" s="35"/>
      <c r="D1054" s="35"/>
      <c r="E1054" s="35"/>
      <c r="F1054" s="35"/>
      <c r="G1054" s="35"/>
      <c r="H1054" s="59"/>
    </row>
    <row r="1055" spans="1:8" ht="15">
      <c r="A1055" s="59"/>
      <c r="B1055" s="59"/>
      <c r="C1055" s="35"/>
      <c r="D1055" s="35"/>
      <c r="E1055" s="35"/>
      <c r="F1055" s="35"/>
      <c r="G1055" s="35"/>
      <c r="H1055" s="59"/>
    </row>
    <row r="1056" spans="1:8" ht="15">
      <c r="A1056" s="59"/>
      <c r="B1056" s="59"/>
      <c r="C1056" s="35"/>
      <c r="D1056" s="35"/>
      <c r="E1056" s="35"/>
      <c r="F1056" s="35"/>
      <c r="G1056" s="35"/>
      <c r="H1056" s="59"/>
    </row>
    <row r="1057" spans="1:8" ht="15">
      <c r="A1057" s="59"/>
      <c r="B1057" s="59"/>
      <c r="C1057" s="35"/>
      <c r="D1057" s="35"/>
      <c r="E1057" s="35"/>
      <c r="F1057" s="35"/>
      <c r="G1057" s="35"/>
      <c r="H1057" s="59"/>
    </row>
    <row r="1058" spans="1:8" ht="15">
      <c r="A1058" s="59"/>
      <c r="B1058" s="59"/>
      <c r="C1058" s="35"/>
      <c r="D1058" s="35"/>
      <c r="E1058" s="35"/>
      <c r="F1058" s="35"/>
      <c r="G1058" s="35"/>
      <c r="H1058" s="59"/>
    </row>
    <row r="1059" spans="1:8" ht="15">
      <c r="A1059" s="59"/>
      <c r="B1059" s="59"/>
      <c r="C1059" s="35"/>
      <c r="D1059" s="35"/>
      <c r="E1059" s="35"/>
      <c r="F1059" s="35"/>
      <c r="G1059" s="35"/>
      <c r="H1059" s="59"/>
    </row>
    <row r="1060" spans="1:8" ht="15">
      <c r="A1060" s="59"/>
      <c r="B1060" s="59"/>
      <c r="C1060" s="35"/>
      <c r="D1060" s="35"/>
      <c r="E1060" s="35"/>
      <c r="F1060" s="35"/>
      <c r="G1060" s="35"/>
      <c r="H1060" s="59"/>
    </row>
    <row r="1061" spans="1:8" ht="15">
      <c r="A1061" s="59"/>
      <c r="B1061" s="59"/>
      <c r="C1061" s="35"/>
      <c r="D1061" s="35"/>
      <c r="E1061" s="35"/>
      <c r="F1061" s="35"/>
      <c r="G1061" s="35"/>
      <c r="H1061" s="59"/>
    </row>
    <row r="1062" spans="1:8" ht="15">
      <c r="A1062" s="59"/>
      <c r="B1062" s="59"/>
      <c r="C1062" s="35"/>
      <c r="D1062" s="35"/>
      <c r="E1062" s="35"/>
      <c r="F1062" s="35"/>
      <c r="G1062" s="35"/>
      <c r="H1062" s="59"/>
    </row>
    <row r="1063" spans="1:8" ht="15">
      <c r="A1063" s="59"/>
      <c r="B1063" s="59"/>
      <c r="C1063" s="35"/>
      <c r="D1063" s="35"/>
      <c r="E1063" s="35"/>
      <c r="F1063" s="35"/>
      <c r="G1063" s="35"/>
      <c r="H1063" s="59"/>
    </row>
    <row r="1064" spans="1:8" ht="15">
      <c r="A1064" s="59"/>
      <c r="B1064" s="59"/>
      <c r="C1064" s="35"/>
      <c r="D1064" s="35"/>
      <c r="E1064" s="35"/>
      <c r="F1064" s="35"/>
      <c r="G1064" s="35"/>
      <c r="H1064" s="59"/>
    </row>
    <row r="1065" spans="1:8" ht="15">
      <c r="A1065" s="59"/>
      <c r="B1065" s="59"/>
      <c r="C1065" s="35"/>
      <c r="D1065" s="35"/>
      <c r="E1065" s="35"/>
      <c r="F1065" s="35"/>
      <c r="G1065" s="35"/>
      <c r="H1065" s="59"/>
    </row>
    <row r="1066" spans="1:8" ht="15">
      <c r="A1066" s="59"/>
      <c r="B1066" s="59"/>
      <c r="C1066" s="35"/>
      <c r="D1066" s="35"/>
      <c r="E1066" s="35"/>
      <c r="F1066" s="35"/>
      <c r="G1066" s="35"/>
      <c r="H1066" s="59"/>
    </row>
    <row r="1067" spans="1:8" ht="15">
      <c r="A1067" s="59"/>
      <c r="B1067" s="59"/>
      <c r="C1067" s="35"/>
      <c r="D1067" s="35"/>
      <c r="E1067" s="35"/>
      <c r="F1067" s="35"/>
      <c r="G1067" s="35"/>
      <c r="H1067" s="59"/>
    </row>
    <row r="1068" spans="1:8" ht="15">
      <c r="A1068" s="59"/>
      <c r="B1068" s="59"/>
      <c r="C1068" s="35"/>
      <c r="D1068" s="35"/>
      <c r="E1068" s="35"/>
      <c r="F1068" s="35"/>
      <c r="G1068" s="35"/>
      <c r="H1068" s="59"/>
    </row>
    <row r="1069" spans="1:8" ht="15">
      <c r="A1069" s="59"/>
      <c r="B1069" s="59"/>
      <c r="C1069" s="35"/>
      <c r="D1069" s="35"/>
      <c r="E1069" s="35"/>
      <c r="F1069" s="35"/>
      <c r="G1069" s="35"/>
      <c r="H1069" s="59"/>
    </row>
    <row r="1070" spans="1:8" ht="15">
      <c r="A1070" s="59"/>
      <c r="B1070" s="59"/>
      <c r="C1070" s="35"/>
      <c r="D1070" s="35"/>
      <c r="E1070" s="35"/>
      <c r="F1070" s="35"/>
      <c r="G1070" s="35"/>
      <c r="H1070" s="59"/>
    </row>
    <row r="1071" spans="1:8" ht="15">
      <c r="A1071" s="59"/>
      <c r="B1071" s="59"/>
      <c r="C1071" s="35"/>
      <c r="D1071" s="35"/>
      <c r="E1071" s="35"/>
      <c r="F1071" s="35"/>
      <c r="G1071" s="35"/>
      <c r="H1071" s="59"/>
    </row>
    <row r="1072" spans="1:8" ht="15">
      <c r="A1072" s="59"/>
      <c r="B1072" s="59"/>
      <c r="C1072" s="35"/>
      <c r="D1072" s="35"/>
      <c r="E1072" s="35"/>
      <c r="F1072" s="35"/>
      <c r="G1072" s="35"/>
      <c r="H1072" s="59"/>
    </row>
    <row r="1073" spans="1:8" ht="15">
      <c r="A1073" s="59"/>
      <c r="B1073" s="59"/>
      <c r="C1073" s="35"/>
      <c r="D1073" s="35"/>
      <c r="E1073" s="35"/>
      <c r="F1073" s="35"/>
      <c r="G1073" s="35"/>
      <c r="H1073" s="59"/>
    </row>
    <row r="1074" spans="1:8" ht="15">
      <c r="A1074" s="59"/>
      <c r="B1074" s="59"/>
      <c r="C1074" s="35"/>
      <c r="D1074" s="35"/>
      <c r="E1074" s="35"/>
      <c r="F1074" s="35"/>
      <c r="G1074" s="35"/>
      <c r="H1074" s="59"/>
    </row>
    <row r="1075" spans="1:8" ht="15">
      <c r="A1075" s="59"/>
      <c r="B1075" s="59"/>
      <c r="C1075" s="35"/>
      <c r="D1075" s="35"/>
      <c r="E1075" s="35"/>
      <c r="F1075" s="35"/>
      <c r="G1075" s="35"/>
      <c r="H1075" s="59"/>
    </row>
    <row r="1076" spans="1:8" ht="15">
      <c r="A1076" s="59"/>
      <c r="B1076" s="59"/>
      <c r="C1076" s="35"/>
      <c r="D1076" s="35"/>
      <c r="E1076" s="35"/>
      <c r="F1076" s="35"/>
      <c r="G1076" s="35"/>
      <c r="H1076" s="59"/>
    </row>
    <row r="1077" spans="1:8" ht="15">
      <c r="A1077" s="59"/>
      <c r="B1077" s="59"/>
      <c r="C1077" s="35"/>
      <c r="D1077" s="35"/>
      <c r="E1077" s="35"/>
      <c r="F1077" s="35"/>
      <c r="G1077" s="35"/>
      <c r="H1077" s="59"/>
    </row>
    <row r="1078" spans="1:8" ht="15">
      <c r="A1078" s="59"/>
      <c r="B1078" s="59"/>
      <c r="C1078" s="35"/>
      <c r="D1078" s="35"/>
      <c r="E1078" s="35"/>
      <c r="F1078" s="35"/>
      <c r="G1078" s="35"/>
      <c r="H1078" s="59"/>
    </row>
    <row r="1079" spans="1:8" ht="15">
      <c r="A1079" s="59"/>
      <c r="B1079" s="59"/>
      <c r="C1079" s="35"/>
      <c r="D1079" s="35"/>
      <c r="E1079" s="35"/>
      <c r="F1079" s="35"/>
      <c r="G1079" s="35"/>
      <c r="H1079" s="59"/>
    </row>
    <row r="1080" spans="1:8" ht="15">
      <c r="A1080" s="59"/>
      <c r="B1080" s="59"/>
      <c r="C1080" s="35"/>
      <c r="D1080" s="35"/>
      <c r="E1080" s="35"/>
      <c r="F1080" s="35"/>
      <c r="G1080" s="35"/>
      <c r="H1080" s="59"/>
    </row>
    <row r="1081" spans="1:8" ht="15">
      <c r="A1081" s="59"/>
      <c r="B1081" s="59"/>
      <c r="C1081" s="35"/>
      <c r="D1081" s="35"/>
      <c r="E1081" s="35"/>
      <c r="F1081" s="35"/>
      <c r="G1081" s="35"/>
      <c r="H1081" s="59"/>
    </row>
    <row r="1082" spans="1:8" ht="15">
      <c r="A1082" s="59"/>
      <c r="B1082" s="59"/>
      <c r="C1082" s="35"/>
      <c r="D1082" s="35"/>
      <c r="E1082" s="35"/>
      <c r="F1082" s="35"/>
      <c r="G1082" s="35"/>
      <c r="H1082" s="59"/>
    </row>
    <row r="1083" spans="1:8" ht="15">
      <c r="A1083" s="59"/>
      <c r="B1083" s="59"/>
      <c r="C1083" s="35"/>
      <c r="D1083" s="35"/>
      <c r="E1083" s="35"/>
      <c r="F1083" s="35"/>
      <c r="G1083" s="35"/>
      <c r="H1083" s="59"/>
    </row>
    <row r="1084" spans="1:8" ht="15">
      <c r="A1084" s="59"/>
      <c r="B1084" s="59"/>
      <c r="C1084" s="35"/>
      <c r="D1084" s="35"/>
      <c r="E1084" s="35"/>
      <c r="F1084" s="35"/>
      <c r="G1084" s="35"/>
      <c r="H1084" s="59"/>
    </row>
    <row r="1085" spans="1:8" ht="15">
      <c r="A1085" s="59"/>
      <c r="B1085" s="59"/>
      <c r="C1085" s="35"/>
      <c r="D1085" s="35"/>
      <c r="E1085" s="35"/>
      <c r="F1085" s="35"/>
      <c r="G1085" s="35"/>
      <c r="H1085" s="59"/>
    </row>
    <row r="1086" spans="1:8" ht="15">
      <c r="A1086" s="59"/>
      <c r="B1086" s="59"/>
      <c r="C1086" s="35"/>
      <c r="D1086" s="35"/>
      <c r="E1086" s="35"/>
      <c r="F1086" s="35"/>
      <c r="G1086" s="35"/>
      <c r="H1086" s="59"/>
    </row>
    <row r="1087" spans="1:8" ht="15">
      <c r="A1087" s="59"/>
      <c r="B1087" s="59"/>
      <c r="C1087" s="35"/>
      <c r="D1087" s="35"/>
      <c r="E1087" s="35"/>
      <c r="F1087" s="35"/>
      <c r="G1087" s="35"/>
      <c r="H1087" s="59"/>
    </row>
    <row r="1088" spans="1:8" ht="15">
      <c r="A1088" s="59"/>
      <c r="B1088" s="59"/>
      <c r="C1088" s="35"/>
      <c r="D1088" s="35"/>
      <c r="E1088" s="35"/>
      <c r="F1088" s="35"/>
      <c r="G1088" s="35"/>
      <c r="H1088" s="59"/>
    </row>
    <row r="1089" spans="1:8" ht="15">
      <c r="A1089" s="59"/>
      <c r="B1089" s="59"/>
      <c r="C1089" s="35"/>
      <c r="D1089" s="35"/>
      <c r="E1089" s="35"/>
      <c r="F1089" s="35"/>
      <c r="G1089" s="35"/>
      <c r="H1089" s="59"/>
    </row>
    <row r="1090" spans="1:8" ht="15">
      <c r="A1090" s="59"/>
      <c r="B1090" s="59"/>
      <c r="C1090" s="35"/>
      <c r="D1090" s="35"/>
      <c r="E1090" s="35"/>
      <c r="F1090" s="35"/>
      <c r="G1090" s="35"/>
      <c r="H1090" s="59"/>
    </row>
    <row r="1091" spans="1:8" ht="15">
      <c r="A1091" s="59"/>
      <c r="B1091" s="59"/>
      <c r="C1091" s="35"/>
      <c r="D1091" s="35"/>
      <c r="E1091" s="35"/>
      <c r="F1091" s="35"/>
      <c r="G1091" s="35"/>
      <c r="H1091" s="59"/>
    </row>
    <row r="1092" spans="1:8" ht="15">
      <c r="A1092" s="59"/>
      <c r="B1092" s="59"/>
      <c r="C1092" s="35"/>
      <c r="D1092" s="35"/>
      <c r="E1092" s="35"/>
      <c r="F1092" s="35"/>
      <c r="G1092" s="35"/>
      <c r="H1092" s="59"/>
    </row>
    <row r="1093" spans="1:8" ht="15">
      <c r="A1093" s="59"/>
      <c r="B1093" s="59"/>
      <c r="C1093" s="35"/>
      <c r="D1093" s="35"/>
      <c r="E1093" s="35"/>
      <c r="F1093" s="35"/>
      <c r="G1093" s="35"/>
      <c r="H1093" s="59"/>
    </row>
    <row r="1094" spans="1:8" ht="15">
      <c r="A1094" s="59"/>
      <c r="B1094" s="59"/>
      <c r="C1094" s="35"/>
      <c r="D1094" s="35"/>
      <c r="E1094" s="35"/>
      <c r="F1094" s="35"/>
      <c r="G1094" s="35"/>
      <c r="H1094" s="59"/>
    </row>
    <row r="1095" spans="1:8" ht="15">
      <c r="A1095" s="59"/>
      <c r="B1095" s="59"/>
      <c r="C1095" s="35"/>
      <c r="D1095" s="35"/>
      <c r="E1095" s="35"/>
      <c r="F1095" s="35"/>
      <c r="G1095" s="35"/>
      <c r="H1095" s="59"/>
    </row>
    <row r="1096" spans="1:8" ht="15">
      <c r="A1096" s="59"/>
      <c r="B1096" s="59"/>
      <c r="C1096" s="35"/>
      <c r="D1096" s="35"/>
      <c r="E1096" s="35"/>
      <c r="F1096" s="35"/>
      <c r="G1096" s="35"/>
      <c r="H1096" s="59"/>
    </row>
    <row r="1097" spans="1:8" ht="15">
      <c r="A1097" s="59"/>
      <c r="B1097" s="59"/>
      <c r="C1097" s="35"/>
      <c r="D1097" s="35"/>
      <c r="E1097" s="35"/>
      <c r="F1097" s="35"/>
      <c r="G1097" s="35"/>
      <c r="H1097" s="59"/>
    </row>
    <row r="1098" spans="1:8" ht="15">
      <c r="A1098" s="59"/>
      <c r="B1098" s="59"/>
      <c r="C1098" s="35"/>
      <c r="D1098" s="35"/>
      <c r="E1098" s="35"/>
      <c r="F1098" s="35"/>
      <c r="G1098" s="35"/>
      <c r="H1098" s="59"/>
    </row>
    <row r="1099" spans="1:8" ht="15">
      <c r="A1099" s="59"/>
      <c r="B1099" s="59"/>
      <c r="C1099" s="35"/>
      <c r="D1099" s="35"/>
      <c r="E1099" s="35"/>
      <c r="F1099" s="35"/>
      <c r="G1099" s="35"/>
      <c r="H1099" s="59"/>
    </row>
    <row r="1100" spans="1:8" ht="15">
      <c r="A1100" s="59"/>
      <c r="B1100" s="59"/>
      <c r="C1100" s="35"/>
      <c r="D1100" s="35"/>
      <c r="E1100" s="35"/>
      <c r="F1100" s="35"/>
      <c r="G1100" s="35"/>
      <c r="H1100" s="59"/>
    </row>
    <row r="1101" spans="1:8" ht="15">
      <c r="A1101" s="59"/>
      <c r="B1101" s="59"/>
      <c r="C1101" s="35"/>
      <c r="D1101" s="35"/>
      <c r="E1101" s="35"/>
      <c r="F1101" s="35"/>
      <c r="G1101" s="35"/>
      <c r="H1101" s="59"/>
    </row>
    <row r="1102" spans="1:8" ht="15">
      <c r="A1102" s="59"/>
      <c r="B1102" s="59"/>
      <c r="C1102" s="35"/>
      <c r="D1102" s="35"/>
      <c r="E1102" s="35"/>
      <c r="F1102" s="35"/>
      <c r="G1102" s="35"/>
      <c r="H1102" s="59"/>
    </row>
    <row r="1103" spans="1:8" ht="15">
      <c r="A1103" s="59"/>
      <c r="B1103" s="59"/>
      <c r="C1103" s="35"/>
      <c r="D1103" s="35"/>
      <c r="E1103" s="35"/>
      <c r="F1103" s="35"/>
      <c r="G1103" s="35"/>
      <c r="H1103" s="59"/>
    </row>
    <row r="1104" spans="1:8" ht="15">
      <c r="A1104" s="59"/>
      <c r="B1104" s="59"/>
      <c r="C1104" s="35"/>
      <c r="D1104" s="35"/>
      <c r="E1104" s="35"/>
      <c r="F1104" s="35"/>
      <c r="G1104" s="35"/>
      <c r="H1104" s="59"/>
    </row>
    <row r="1105" spans="1:8" ht="15">
      <c r="A1105" s="59"/>
      <c r="B1105" s="59"/>
      <c r="C1105" s="35"/>
      <c r="D1105" s="35"/>
      <c r="E1105" s="35"/>
      <c r="F1105" s="35"/>
      <c r="G1105" s="35"/>
      <c r="H1105" s="59"/>
    </row>
    <row r="1106" spans="1:8" ht="15">
      <c r="A1106" s="59"/>
      <c r="B1106" s="59"/>
      <c r="C1106" s="35"/>
      <c r="D1106" s="35"/>
      <c r="E1106" s="35"/>
      <c r="F1106" s="35"/>
      <c r="G1106" s="35"/>
      <c r="H1106" s="59"/>
    </row>
    <row r="1107" spans="1:8" ht="15">
      <c r="A1107" s="59"/>
      <c r="B1107" s="59"/>
      <c r="C1107" s="35"/>
      <c r="D1107" s="35"/>
      <c r="E1107" s="35"/>
      <c r="F1107" s="35"/>
      <c r="G1107" s="35"/>
      <c r="H1107" s="59"/>
    </row>
    <row r="1108" spans="1:8" ht="15">
      <c r="A1108" s="59"/>
      <c r="B1108" s="59"/>
      <c r="C1108" s="35"/>
      <c r="D1108" s="35"/>
      <c r="E1108" s="35"/>
      <c r="F1108" s="35"/>
      <c r="G1108" s="35"/>
      <c r="H1108" s="59"/>
    </row>
    <row r="1109" spans="1:8" ht="15">
      <c r="A1109" s="59"/>
      <c r="B1109" s="59"/>
      <c r="C1109" s="35"/>
      <c r="D1109" s="35"/>
      <c r="E1109" s="35"/>
      <c r="F1109" s="35"/>
      <c r="G1109" s="35"/>
      <c r="H1109" s="59"/>
    </row>
    <row r="1110" spans="1:8" ht="15">
      <c r="A1110" s="59"/>
      <c r="B1110" s="59"/>
      <c r="C1110" s="35"/>
      <c r="D1110" s="35"/>
      <c r="E1110" s="35"/>
      <c r="F1110" s="35"/>
      <c r="G1110" s="35"/>
      <c r="H1110" s="59"/>
    </row>
    <row r="1111" spans="1:8" ht="15">
      <c r="A1111" s="59"/>
      <c r="B1111" s="59"/>
      <c r="C1111" s="35"/>
      <c r="D1111" s="35"/>
      <c r="E1111" s="35"/>
      <c r="F1111" s="35"/>
      <c r="G1111" s="35"/>
      <c r="H1111" s="59"/>
    </row>
    <row r="1112" spans="1:8" ht="15">
      <c r="A1112" s="59"/>
      <c r="B1112" s="59"/>
      <c r="C1112" s="35"/>
      <c r="D1112" s="35"/>
      <c r="E1112" s="35"/>
      <c r="F1112" s="35"/>
      <c r="G1112" s="35"/>
      <c r="H1112" s="59"/>
    </row>
    <row r="1113" spans="1:8" ht="15">
      <c r="A1113" s="59"/>
      <c r="B1113" s="59"/>
      <c r="C1113" s="35"/>
      <c r="D1113" s="35"/>
      <c r="E1113" s="35"/>
      <c r="F1113" s="35"/>
      <c r="G1113" s="35"/>
      <c r="H1113" s="59"/>
    </row>
    <row r="1114" spans="1:8" ht="15">
      <c r="A1114" s="59"/>
      <c r="B1114" s="59"/>
      <c r="C1114" s="35"/>
      <c r="D1114" s="35"/>
      <c r="E1114" s="35"/>
      <c r="F1114" s="35"/>
      <c r="G1114" s="35"/>
      <c r="H1114" s="59"/>
    </row>
    <row r="1115" spans="1:8" ht="15">
      <c r="A1115" s="59"/>
      <c r="B1115" s="59"/>
      <c r="C1115" s="35"/>
      <c r="D1115" s="35"/>
      <c r="E1115" s="35"/>
      <c r="F1115" s="35"/>
      <c r="G1115" s="35"/>
      <c r="H1115" s="59"/>
    </row>
    <row r="1116" spans="1:8" ht="15">
      <c r="A1116" s="59"/>
      <c r="B1116" s="59"/>
      <c r="C1116" s="35"/>
      <c r="D1116" s="35"/>
      <c r="E1116" s="35"/>
      <c r="F1116" s="35"/>
      <c r="G1116" s="35"/>
      <c r="H1116" s="59"/>
    </row>
    <row r="1117" spans="1:8" ht="15">
      <c r="A1117" s="59"/>
      <c r="B1117" s="59"/>
      <c r="C1117" s="35"/>
      <c r="D1117" s="35"/>
      <c r="E1117" s="35"/>
      <c r="F1117" s="35"/>
      <c r="G1117" s="35"/>
      <c r="H1117" s="59"/>
    </row>
    <row r="1118" spans="1:8" ht="15">
      <c r="A1118" s="59"/>
      <c r="B1118" s="59"/>
      <c r="C1118" s="35"/>
      <c r="D1118" s="35"/>
      <c r="E1118" s="35"/>
      <c r="F1118" s="35"/>
      <c r="G1118" s="35"/>
      <c r="H1118" s="59"/>
    </row>
    <row r="1119" spans="1:8" ht="15">
      <c r="A1119" s="59"/>
      <c r="B1119" s="59"/>
      <c r="C1119" s="35"/>
      <c r="D1119" s="35"/>
      <c r="E1119" s="35"/>
      <c r="F1119" s="35"/>
      <c r="G1119" s="35"/>
      <c r="H1119" s="59"/>
    </row>
    <row r="1120" spans="1:8" ht="15">
      <c r="A1120" s="59"/>
      <c r="B1120" s="59"/>
      <c r="C1120" s="35"/>
      <c r="D1120" s="35"/>
      <c r="E1120" s="35"/>
      <c r="F1120" s="35"/>
      <c r="G1120" s="35"/>
      <c r="H1120" s="59"/>
    </row>
    <row r="1121" spans="1:8" ht="15">
      <c r="A1121" s="59"/>
      <c r="B1121" s="59"/>
      <c r="C1121" s="35"/>
      <c r="D1121" s="35"/>
      <c r="E1121" s="35"/>
      <c r="F1121" s="35"/>
      <c r="G1121" s="35"/>
      <c r="H1121" s="59"/>
    </row>
    <row r="1122" spans="1:8" ht="15">
      <c r="A1122" s="59"/>
      <c r="B1122" s="59"/>
      <c r="C1122" s="35"/>
      <c r="D1122" s="35"/>
      <c r="E1122" s="35"/>
      <c r="F1122" s="35"/>
      <c r="G1122" s="35"/>
      <c r="H1122" s="59"/>
    </row>
    <row r="1123" spans="1:8" ht="15">
      <c r="A1123" s="59"/>
      <c r="B1123" s="59"/>
      <c r="C1123" s="35"/>
      <c r="D1123" s="35"/>
      <c r="E1123" s="35"/>
      <c r="F1123" s="35"/>
      <c r="G1123" s="35"/>
      <c r="H1123" s="59"/>
    </row>
    <row r="1124" spans="1:8" ht="15">
      <c r="A1124" s="59"/>
      <c r="B1124" s="59"/>
      <c r="C1124" s="35"/>
      <c r="D1124" s="35"/>
      <c r="E1124" s="35"/>
      <c r="F1124" s="35"/>
      <c r="G1124" s="35"/>
      <c r="H1124" s="59"/>
    </row>
    <row r="1125" spans="1:8" ht="15">
      <c r="A1125" s="59"/>
      <c r="B1125" s="59"/>
      <c r="C1125" s="35"/>
      <c r="D1125" s="35"/>
      <c r="E1125" s="35"/>
      <c r="F1125" s="35"/>
      <c r="G1125" s="35"/>
      <c r="H1125" s="59"/>
    </row>
    <row r="1126" spans="1:8" ht="15">
      <c r="A1126" s="59"/>
      <c r="B1126" s="59"/>
      <c r="C1126" s="35"/>
      <c r="D1126" s="35"/>
      <c r="E1126" s="35"/>
      <c r="F1126" s="35"/>
      <c r="G1126" s="35"/>
      <c r="H1126" s="59"/>
    </row>
    <row r="1127" spans="1:8" ht="15">
      <c r="A1127" s="59"/>
      <c r="B1127" s="59"/>
      <c r="C1127" s="35"/>
      <c r="D1127" s="35"/>
      <c r="E1127" s="35"/>
      <c r="F1127" s="35"/>
      <c r="G1127" s="35"/>
      <c r="H1127" s="59"/>
    </row>
    <row r="1128" spans="1:8" ht="15">
      <c r="A1128" s="59"/>
      <c r="B1128" s="59"/>
      <c r="C1128" s="35"/>
      <c r="D1128" s="35"/>
      <c r="E1128" s="35"/>
      <c r="F1128" s="35"/>
      <c r="G1128" s="35"/>
      <c r="H1128" s="59"/>
    </row>
    <row r="1129" spans="1:8" ht="15">
      <c r="A1129" s="59"/>
      <c r="B1129" s="59"/>
      <c r="C1129" s="35"/>
      <c r="D1129" s="35"/>
      <c r="E1129" s="35"/>
      <c r="F1129" s="35"/>
      <c r="G1129" s="35"/>
      <c r="H1129" s="59"/>
    </row>
    <row r="1130" spans="1:8" ht="15">
      <c r="A1130" s="59"/>
      <c r="B1130" s="59"/>
      <c r="C1130" s="35"/>
      <c r="D1130" s="35"/>
      <c r="E1130" s="35"/>
      <c r="F1130" s="35"/>
      <c r="G1130" s="35"/>
      <c r="H1130" s="59"/>
    </row>
    <row r="1131" spans="1:8" ht="15">
      <c r="A1131" s="59"/>
      <c r="B1131" s="59"/>
      <c r="C1131" s="35"/>
      <c r="D1131" s="35"/>
      <c r="E1131" s="35"/>
      <c r="F1131" s="35"/>
      <c r="G1131" s="35"/>
      <c r="H1131" s="59"/>
    </row>
    <row r="1132" spans="1:8" ht="15">
      <c r="A1132" s="59"/>
      <c r="B1132" s="59"/>
      <c r="C1132" s="35"/>
      <c r="D1132" s="35"/>
      <c r="E1132" s="35"/>
      <c r="F1132" s="35"/>
      <c r="G1132" s="35"/>
      <c r="H1132" s="59"/>
    </row>
    <row r="1133" spans="1:8" ht="15">
      <c r="A1133" s="59"/>
      <c r="B1133" s="59"/>
      <c r="C1133" s="35"/>
      <c r="D1133" s="35"/>
      <c r="E1133" s="35"/>
      <c r="F1133" s="35"/>
      <c r="G1133" s="35"/>
      <c r="H1133" s="59"/>
    </row>
    <row r="1134" spans="1:8" ht="15">
      <c r="A1134" s="59"/>
      <c r="B1134" s="59"/>
      <c r="C1134" s="35"/>
      <c r="D1134" s="35"/>
      <c r="E1134" s="35"/>
      <c r="F1134" s="35"/>
      <c r="G1134" s="35"/>
      <c r="H1134" s="59"/>
    </row>
    <row r="1135" spans="1:8" ht="15">
      <c r="A1135" s="59"/>
      <c r="B1135" s="59"/>
      <c r="C1135" s="35"/>
      <c r="D1135" s="35"/>
      <c r="E1135" s="35"/>
      <c r="F1135" s="35"/>
      <c r="G1135" s="35"/>
      <c r="H1135" s="59"/>
    </row>
    <row r="1136" spans="1:8" ht="15">
      <c r="A1136" s="59"/>
      <c r="B1136" s="59"/>
      <c r="C1136" s="35"/>
      <c r="D1136" s="35"/>
      <c r="E1136" s="35"/>
      <c r="F1136" s="35"/>
      <c r="G1136" s="35"/>
      <c r="H1136" s="59"/>
    </row>
    <row r="1137" spans="1:8" ht="15">
      <c r="A1137" s="59"/>
      <c r="B1137" s="59"/>
      <c r="C1137" s="35"/>
      <c r="D1137" s="35"/>
      <c r="E1137" s="35"/>
      <c r="F1137" s="35"/>
      <c r="G1137" s="35"/>
      <c r="H1137" s="59"/>
    </row>
    <row r="1138" spans="1:8" ht="15">
      <c r="A1138" s="59"/>
      <c r="B1138" s="59"/>
      <c r="C1138" s="35"/>
      <c r="D1138" s="35"/>
      <c r="E1138" s="35"/>
      <c r="F1138" s="35"/>
      <c r="G1138" s="35"/>
      <c r="H1138" s="59"/>
    </row>
    <row r="1139" spans="1:8" ht="15">
      <c r="A1139" s="59"/>
      <c r="B1139" s="59"/>
      <c r="C1139" s="35"/>
      <c r="D1139" s="35"/>
      <c r="E1139" s="35"/>
      <c r="F1139" s="35"/>
      <c r="G1139" s="35"/>
      <c r="H1139" s="59"/>
    </row>
    <row r="1140" spans="1:8" ht="15">
      <c r="A1140" s="59"/>
      <c r="B1140" s="59"/>
      <c r="C1140" s="35"/>
      <c r="D1140" s="35"/>
      <c r="E1140" s="35"/>
      <c r="F1140" s="35"/>
      <c r="G1140" s="35"/>
      <c r="H1140" s="59"/>
    </row>
    <row r="1141" spans="1:8" ht="15">
      <c r="A1141" s="59"/>
      <c r="B1141" s="59"/>
      <c r="C1141" s="35"/>
      <c r="D1141" s="35"/>
      <c r="E1141" s="35"/>
      <c r="F1141" s="35"/>
      <c r="G1141" s="35"/>
      <c r="H1141" s="59"/>
    </row>
    <row r="1142" spans="1:8" ht="15">
      <c r="A1142" s="59"/>
      <c r="B1142" s="59"/>
      <c r="C1142" s="35"/>
      <c r="D1142" s="35"/>
      <c r="E1142" s="35"/>
      <c r="F1142" s="35"/>
      <c r="G1142" s="35"/>
      <c r="H1142" s="59"/>
    </row>
    <row r="1143" spans="1:8" ht="15">
      <c r="A1143" s="59"/>
      <c r="B1143" s="59"/>
      <c r="C1143" s="35"/>
      <c r="D1143" s="35"/>
      <c r="E1143" s="35"/>
      <c r="F1143" s="35"/>
      <c r="G1143" s="35"/>
      <c r="H1143" s="59"/>
    </row>
    <row r="1144" spans="1:8" ht="15">
      <c r="A1144" s="59"/>
      <c r="B1144" s="59"/>
      <c r="C1144" s="35"/>
      <c r="D1144" s="35"/>
      <c r="E1144" s="35"/>
      <c r="F1144" s="35"/>
      <c r="G1144" s="35"/>
      <c r="H1144" s="59"/>
    </row>
    <row r="1145" spans="1:8" ht="15">
      <c r="A1145" s="59"/>
      <c r="B1145" s="59"/>
      <c r="C1145" s="35"/>
      <c r="D1145" s="35"/>
      <c r="E1145" s="35"/>
      <c r="F1145" s="35"/>
      <c r="G1145" s="35"/>
      <c r="H1145" s="59"/>
    </row>
    <row r="1146" spans="1:8" ht="15">
      <c r="A1146" s="59"/>
      <c r="B1146" s="59"/>
      <c r="C1146" s="35"/>
      <c r="D1146" s="35"/>
      <c r="E1146" s="35"/>
      <c r="F1146" s="35"/>
      <c r="G1146" s="35"/>
      <c r="H1146" s="59"/>
    </row>
    <row r="1147" spans="1:8" ht="15">
      <c r="A1147" s="59"/>
      <c r="B1147" s="59"/>
      <c r="C1147" s="35"/>
      <c r="D1147" s="35"/>
      <c r="E1147" s="35"/>
      <c r="F1147" s="35"/>
      <c r="G1147" s="35"/>
      <c r="H1147" s="59"/>
    </row>
    <row r="1148" spans="1:8" ht="15">
      <c r="A1148" s="59"/>
      <c r="B1148" s="59"/>
      <c r="C1148" s="35"/>
      <c r="D1148" s="35"/>
      <c r="E1148" s="35"/>
      <c r="F1148" s="35"/>
      <c r="G1148" s="35"/>
      <c r="H1148" s="59"/>
    </row>
    <row r="1149" spans="1:8" ht="15">
      <c r="A1149" s="59"/>
      <c r="B1149" s="59"/>
      <c r="C1149" s="35"/>
      <c r="D1149" s="35"/>
      <c r="E1149" s="35"/>
      <c r="F1149" s="35"/>
      <c r="G1149" s="35"/>
      <c r="H1149" s="59"/>
    </row>
    <row r="1150" spans="1:8" ht="15">
      <c r="A1150" s="59"/>
      <c r="B1150" s="59"/>
      <c r="C1150" s="35"/>
      <c r="D1150" s="35"/>
      <c r="E1150" s="35"/>
      <c r="F1150" s="35"/>
      <c r="G1150" s="35"/>
      <c r="H1150" s="59"/>
    </row>
    <row r="1151" spans="1:8" ht="15">
      <c r="A1151" s="59"/>
      <c r="B1151" s="59"/>
      <c r="C1151" s="35"/>
      <c r="D1151" s="35"/>
      <c r="E1151" s="35"/>
      <c r="F1151" s="35"/>
      <c r="G1151" s="35"/>
      <c r="H1151" s="59"/>
    </row>
    <row r="1152" spans="1:8" ht="15">
      <c r="A1152" s="59"/>
      <c r="B1152" s="59"/>
      <c r="C1152" s="35"/>
      <c r="D1152" s="35"/>
      <c r="E1152" s="35"/>
      <c r="F1152" s="35"/>
      <c r="G1152" s="35"/>
      <c r="H1152" s="59"/>
    </row>
    <row r="1153" spans="1:8" ht="15">
      <c r="A1153" s="59"/>
      <c r="B1153" s="59"/>
      <c r="C1153" s="35"/>
      <c r="D1153" s="35"/>
      <c r="E1153" s="35"/>
      <c r="F1153" s="35"/>
      <c r="G1153" s="35"/>
      <c r="H1153" s="59"/>
    </row>
    <row r="1154" spans="1:8" ht="15">
      <c r="A1154" s="59"/>
      <c r="B1154" s="59"/>
      <c r="C1154" s="35"/>
      <c r="D1154" s="35"/>
      <c r="E1154" s="35"/>
      <c r="F1154" s="35"/>
      <c r="G1154" s="35"/>
      <c r="H1154" s="59"/>
    </row>
    <row r="1155" spans="1:8" ht="15">
      <c r="A1155" s="59"/>
      <c r="B1155" s="59"/>
      <c r="C1155" s="35"/>
      <c r="D1155" s="35"/>
      <c r="E1155" s="35"/>
      <c r="F1155" s="35"/>
      <c r="G1155" s="35"/>
      <c r="H1155" s="59"/>
    </row>
    <row r="1156" spans="1:8" ht="15">
      <c r="A1156" s="59"/>
      <c r="B1156" s="59"/>
      <c r="C1156" s="35"/>
      <c r="D1156" s="35"/>
      <c r="E1156" s="35"/>
      <c r="F1156" s="35"/>
      <c r="G1156" s="35"/>
      <c r="H1156" s="59"/>
    </row>
    <row r="1157" spans="1:8" ht="15">
      <c r="A1157" s="59"/>
      <c r="B1157" s="59"/>
      <c r="C1157" s="35"/>
      <c r="D1157" s="35"/>
      <c r="E1157" s="35"/>
      <c r="F1157" s="35"/>
      <c r="G1157" s="35"/>
      <c r="H1157" s="59"/>
    </row>
    <row r="1158" spans="1:8" ht="15">
      <c r="A1158" s="59"/>
      <c r="B1158" s="59"/>
      <c r="C1158" s="35"/>
      <c r="D1158" s="35"/>
      <c r="E1158" s="35"/>
      <c r="F1158" s="35"/>
      <c r="G1158" s="35"/>
      <c r="H1158" s="59"/>
    </row>
    <row r="1159" spans="1:8" ht="15">
      <c r="A1159" s="59"/>
      <c r="B1159" s="59"/>
      <c r="C1159" s="35"/>
      <c r="D1159" s="35"/>
      <c r="E1159" s="35"/>
      <c r="F1159" s="35"/>
      <c r="G1159" s="35"/>
      <c r="H1159" s="59"/>
    </row>
    <row r="1160" spans="1:8" ht="15">
      <c r="A1160" s="59"/>
      <c r="B1160" s="59"/>
      <c r="C1160" s="35"/>
      <c r="D1160" s="35"/>
      <c r="E1160" s="35"/>
      <c r="F1160" s="35"/>
      <c r="G1160" s="35"/>
      <c r="H1160" s="59"/>
    </row>
    <row r="1161" spans="1:8" ht="15">
      <c r="A1161" s="59"/>
      <c r="B1161" s="59"/>
      <c r="C1161" s="35"/>
      <c r="D1161" s="35"/>
      <c r="E1161" s="35"/>
      <c r="F1161" s="35"/>
      <c r="G1161" s="35"/>
      <c r="H1161" s="59"/>
    </row>
    <row r="1162" spans="1:8" ht="15">
      <c r="A1162" s="59"/>
      <c r="B1162" s="59"/>
      <c r="C1162" s="35"/>
      <c r="D1162" s="35"/>
      <c r="E1162" s="35"/>
      <c r="F1162" s="35"/>
      <c r="G1162" s="35"/>
      <c r="H1162" s="59"/>
    </row>
    <row r="1163" spans="1:8" ht="15">
      <c r="A1163" s="59"/>
      <c r="B1163" s="59"/>
      <c r="C1163" s="35"/>
      <c r="D1163" s="35"/>
      <c r="E1163" s="35"/>
      <c r="F1163" s="35"/>
      <c r="G1163" s="35"/>
      <c r="H1163" s="59"/>
    </row>
    <row r="1164" spans="1:8" ht="15">
      <c r="A1164" s="59"/>
      <c r="B1164" s="59"/>
      <c r="C1164" s="35"/>
      <c r="D1164" s="35"/>
      <c r="E1164" s="35"/>
      <c r="F1164" s="35"/>
      <c r="G1164" s="35"/>
      <c r="H1164" s="59"/>
    </row>
    <row r="1165" spans="1:8" ht="15">
      <c r="A1165" s="59"/>
      <c r="B1165" s="59"/>
      <c r="C1165" s="35"/>
      <c r="D1165" s="35"/>
      <c r="E1165" s="35"/>
      <c r="F1165" s="35"/>
      <c r="G1165" s="35"/>
      <c r="H1165" s="59"/>
    </row>
    <row r="1166" spans="1:8" ht="15">
      <c r="A1166" s="59"/>
      <c r="B1166" s="59"/>
      <c r="C1166" s="35"/>
      <c r="D1166" s="35"/>
      <c r="E1166" s="35"/>
      <c r="F1166" s="35"/>
      <c r="G1166" s="35"/>
      <c r="H1166" s="59"/>
    </row>
    <row r="1167" spans="1:8" ht="15">
      <c r="A1167" s="59"/>
      <c r="B1167" s="59"/>
      <c r="C1167" s="35"/>
      <c r="D1167" s="35"/>
      <c r="E1167" s="35"/>
      <c r="F1167" s="35"/>
      <c r="G1167" s="35"/>
      <c r="H1167" s="59"/>
    </row>
    <row r="1168" spans="1:8" ht="15">
      <c r="A1168" s="59"/>
      <c r="B1168" s="59"/>
      <c r="C1168" s="35"/>
      <c r="D1168" s="35"/>
      <c r="E1168" s="35"/>
      <c r="F1168" s="35"/>
      <c r="G1168" s="35"/>
      <c r="H1168" s="59"/>
    </row>
    <row r="1169" spans="1:8" ht="15">
      <c r="A1169" s="59"/>
      <c r="B1169" s="59"/>
      <c r="C1169" s="35"/>
      <c r="D1169" s="35"/>
      <c r="E1169" s="35"/>
      <c r="F1169" s="35"/>
      <c r="G1169" s="35"/>
      <c r="H1169" s="59"/>
    </row>
    <row r="1170" spans="1:8" ht="15">
      <c r="A1170" s="59"/>
      <c r="B1170" s="59"/>
      <c r="C1170" s="35"/>
      <c r="D1170" s="35"/>
      <c r="E1170" s="35"/>
      <c r="F1170" s="35"/>
      <c r="G1170" s="35"/>
      <c r="H1170" s="59"/>
    </row>
    <row r="1171" spans="1:8" ht="15">
      <c r="A1171" s="59"/>
      <c r="B1171" s="59"/>
      <c r="C1171" s="35"/>
      <c r="D1171" s="35"/>
      <c r="E1171" s="35"/>
      <c r="F1171" s="35"/>
      <c r="G1171" s="35"/>
      <c r="H1171" s="59"/>
    </row>
    <row r="1172" spans="1:8" ht="15">
      <c r="A1172" s="59"/>
      <c r="B1172" s="59"/>
      <c r="C1172" s="35"/>
      <c r="D1172" s="35"/>
      <c r="E1172" s="35"/>
      <c r="F1172" s="35"/>
      <c r="G1172" s="35"/>
      <c r="H1172" s="59"/>
    </row>
    <row r="1173" spans="1:8" ht="15">
      <c r="A1173" s="59"/>
      <c r="B1173" s="59"/>
      <c r="C1173" s="35"/>
      <c r="D1173" s="35"/>
      <c r="E1173" s="35"/>
      <c r="F1173" s="35"/>
      <c r="G1173" s="35"/>
      <c r="H1173" s="59"/>
    </row>
    <row r="1174" spans="1:8" ht="15">
      <c r="A1174" s="59"/>
      <c r="B1174" s="59"/>
      <c r="C1174" s="35"/>
      <c r="D1174" s="35"/>
      <c r="E1174" s="35"/>
      <c r="F1174" s="35"/>
      <c r="G1174" s="35"/>
      <c r="H1174" s="59"/>
    </row>
    <row r="1175" spans="1:8" ht="15">
      <c r="A1175" s="59"/>
      <c r="B1175" s="59"/>
      <c r="C1175" s="35"/>
      <c r="D1175" s="35"/>
      <c r="E1175" s="35"/>
      <c r="F1175" s="35"/>
      <c r="G1175" s="35"/>
      <c r="H1175" s="59"/>
    </row>
    <row r="1176" spans="1:8" ht="15">
      <c r="A1176" s="59"/>
      <c r="B1176" s="59"/>
      <c r="C1176" s="35"/>
      <c r="D1176" s="35"/>
      <c r="E1176" s="35"/>
      <c r="F1176" s="35"/>
      <c r="G1176" s="35"/>
      <c r="H1176" s="59"/>
    </row>
    <row r="1177" spans="1:8" ht="15">
      <c r="A1177" s="59"/>
      <c r="B1177" s="59"/>
      <c r="C1177" s="35"/>
      <c r="D1177" s="35"/>
      <c r="E1177" s="35"/>
      <c r="F1177" s="35"/>
      <c r="G1177" s="35"/>
      <c r="H1177" s="59"/>
    </row>
    <row r="1178" spans="1:8" ht="15">
      <c r="A1178" s="59"/>
      <c r="B1178" s="59"/>
      <c r="C1178" s="35"/>
      <c r="D1178" s="35"/>
      <c r="E1178" s="35"/>
      <c r="F1178" s="35"/>
      <c r="G1178" s="35"/>
      <c r="H1178" s="59"/>
    </row>
    <row r="1179" spans="1:8" ht="15">
      <c r="A1179" s="59"/>
      <c r="B1179" s="59"/>
      <c r="C1179" s="35"/>
      <c r="D1179" s="35"/>
      <c r="E1179" s="35"/>
      <c r="F1179" s="35"/>
      <c r="G1179" s="35"/>
      <c r="H1179" s="59"/>
    </row>
    <row r="1180" spans="1:8" ht="15">
      <c r="A1180" s="59"/>
      <c r="B1180" s="59"/>
      <c r="C1180" s="35"/>
      <c r="D1180" s="35"/>
      <c r="E1180" s="35"/>
      <c r="F1180" s="35"/>
      <c r="G1180" s="35"/>
      <c r="H1180" s="59"/>
    </row>
    <row r="1181" spans="1:8" ht="15">
      <c r="A1181" s="59"/>
      <c r="B1181" s="59"/>
      <c r="C1181" s="35"/>
      <c r="D1181" s="35"/>
      <c r="E1181" s="35"/>
      <c r="F1181" s="35"/>
      <c r="G1181" s="35"/>
      <c r="H1181" s="59"/>
    </row>
    <row r="1182" spans="1:8" ht="15">
      <c r="A1182" s="59"/>
      <c r="B1182" s="59"/>
      <c r="C1182" s="35"/>
      <c r="D1182" s="35"/>
      <c r="E1182" s="35"/>
      <c r="F1182" s="35"/>
      <c r="G1182" s="35"/>
      <c r="H1182" s="59"/>
    </row>
    <row r="1183" spans="1:8" ht="15">
      <c r="A1183" s="59"/>
      <c r="B1183" s="59"/>
      <c r="C1183" s="35"/>
      <c r="D1183" s="35"/>
      <c r="E1183" s="35"/>
      <c r="F1183" s="35"/>
      <c r="G1183" s="35"/>
      <c r="H1183" s="59"/>
    </row>
    <row r="1184" spans="1:8" ht="15">
      <c r="A1184" s="59"/>
      <c r="B1184" s="59"/>
      <c r="C1184" s="35"/>
      <c r="D1184" s="35"/>
      <c r="E1184" s="35"/>
      <c r="F1184" s="35"/>
      <c r="G1184" s="35"/>
      <c r="H1184" s="59"/>
    </row>
    <row r="1185" spans="1:8" ht="15">
      <c r="A1185" s="59"/>
      <c r="B1185" s="59"/>
      <c r="C1185" s="35"/>
      <c r="D1185" s="35"/>
      <c r="E1185" s="35"/>
      <c r="F1185" s="35"/>
      <c r="G1185" s="35"/>
      <c r="H1185" s="59"/>
    </row>
    <row r="1186" spans="1:8" ht="15">
      <c r="A1186" s="59"/>
      <c r="B1186" s="59"/>
      <c r="C1186" s="35"/>
      <c r="D1186" s="35"/>
      <c r="E1186" s="35"/>
      <c r="F1186" s="35"/>
      <c r="G1186" s="35"/>
      <c r="H1186" s="59"/>
    </row>
    <row r="1187" spans="1:8" ht="15">
      <c r="A1187" s="59"/>
      <c r="B1187" s="59"/>
      <c r="C1187" s="35"/>
      <c r="D1187" s="35"/>
      <c r="E1187" s="35"/>
      <c r="F1187" s="35"/>
      <c r="G1187" s="35"/>
      <c r="H1187" s="59"/>
    </row>
    <row r="1188" spans="1:8" ht="15">
      <c r="A1188" s="59"/>
      <c r="B1188" s="59"/>
      <c r="C1188" s="35"/>
      <c r="D1188" s="35"/>
      <c r="E1188" s="35"/>
      <c r="F1188" s="35"/>
      <c r="G1188" s="35"/>
      <c r="H1188" s="59"/>
    </row>
    <row r="1189" spans="1:8" ht="15">
      <c r="A1189" s="59"/>
      <c r="B1189" s="59"/>
      <c r="C1189" s="35"/>
      <c r="D1189" s="35"/>
      <c r="E1189" s="35"/>
      <c r="F1189" s="35"/>
      <c r="G1189" s="35"/>
      <c r="H1189" s="59"/>
    </row>
    <row r="1190" spans="1:8" ht="15">
      <c r="A1190" s="59"/>
      <c r="B1190" s="59"/>
      <c r="C1190" s="35"/>
      <c r="D1190" s="35"/>
      <c r="E1190" s="35"/>
      <c r="F1190" s="35"/>
      <c r="G1190" s="35"/>
      <c r="H1190" s="59"/>
    </row>
    <row r="1191" spans="1:8" ht="15">
      <c r="A1191" s="59"/>
      <c r="B1191" s="59"/>
      <c r="C1191" s="35"/>
      <c r="D1191" s="35"/>
      <c r="E1191" s="35"/>
      <c r="F1191" s="35"/>
      <c r="G1191" s="35"/>
      <c r="H1191" s="59"/>
    </row>
    <row r="1192" spans="1:8" ht="15">
      <c r="A1192" s="59"/>
      <c r="B1192" s="59"/>
      <c r="C1192" s="35"/>
      <c r="D1192" s="35"/>
      <c r="E1192" s="35"/>
      <c r="F1192" s="35"/>
      <c r="G1192" s="35"/>
      <c r="H1192" s="59"/>
    </row>
    <row r="1193" spans="1:8" ht="15">
      <c r="A1193" s="59"/>
      <c r="B1193" s="59"/>
      <c r="C1193" s="35"/>
      <c r="D1193" s="35"/>
      <c r="E1193" s="35"/>
      <c r="F1193" s="35"/>
      <c r="G1193" s="35"/>
      <c r="H1193" s="59"/>
    </row>
    <row r="1194" spans="1:8" ht="15">
      <c r="A1194" s="59"/>
      <c r="B1194" s="59"/>
      <c r="C1194" s="35"/>
      <c r="D1194" s="35"/>
      <c r="E1194" s="35"/>
      <c r="F1194" s="35"/>
      <c r="G1194" s="35"/>
      <c r="H1194" s="59"/>
    </row>
    <row r="1195" spans="1:8" ht="15">
      <c r="A1195" s="59"/>
      <c r="B1195" s="59"/>
      <c r="C1195" s="35"/>
      <c r="D1195" s="35"/>
      <c r="E1195" s="35"/>
      <c r="F1195" s="35"/>
      <c r="G1195" s="35"/>
      <c r="H1195" s="59"/>
    </row>
    <row r="1196" spans="1:8" ht="15">
      <c r="A1196" s="59"/>
      <c r="B1196" s="59"/>
      <c r="C1196" s="35"/>
      <c r="D1196" s="35"/>
      <c r="E1196" s="35"/>
      <c r="F1196" s="35"/>
      <c r="G1196" s="35"/>
      <c r="H1196" s="59"/>
    </row>
    <row r="1197" spans="1:8" ht="15">
      <c r="A1197" s="59"/>
      <c r="B1197" s="59"/>
      <c r="C1197" s="35"/>
      <c r="D1197" s="35"/>
      <c r="E1197" s="35"/>
      <c r="F1197" s="35"/>
      <c r="G1197" s="35"/>
      <c r="H1197" s="59"/>
    </row>
    <row r="1198" spans="1:8" ht="15">
      <c r="A1198" s="59"/>
      <c r="B1198" s="59"/>
      <c r="C1198" s="35"/>
      <c r="D1198" s="35"/>
      <c r="E1198" s="35"/>
      <c r="F1198" s="35"/>
      <c r="G1198" s="35"/>
      <c r="H1198" s="59"/>
    </row>
    <row r="1199" spans="1:8" ht="15">
      <c r="A1199" s="59"/>
      <c r="B1199" s="59"/>
      <c r="C1199" s="35"/>
      <c r="D1199" s="35"/>
      <c r="E1199" s="35"/>
      <c r="F1199" s="35"/>
      <c r="G1199" s="35"/>
      <c r="H1199" s="59"/>
    </row>
    <row r="1200" spans="1:8" ht="15">
      <c r="A1200" s="59"/>
      <c r="B1200" s="59"/>
      <c r="C1200" s="35"/>
      <c r="D1200" s="35"/>
      <c r="E1200" s="35"/>
      <c r="F1200" s="35"/>
      <c r="G1200" s="35"/>
      <c r="H1200" s="59"/>
    </row>
    <row r="1201" spans="1:8" ht="15">
      <c r="A1201" s="59"/>
      <c r="B1201" s="59"/>
      <c r="C1201" s="35"/>
      <c r="D1201" s="35"/>
      <c r="E1201" s="35"/>
      <c r="F1201" s="35"/>
      <c r="G1201" s="35"/>
      <c r="H1201" s="59"/>
    </row>
    <row r="1202" spans="1:8" ht="15">
      <c r="A1202" s="59"/>
      <c r="B1202" s="59"/>
      <c r="C1202" s="35"/>
      <c r="D1202" s="35"/>
      <c r="E1202" s="35"/>
      <c r="F1202" s="35"/>
      <c r="G1202" s="35"/>
      <c r="H1202" s="59"/>
    </row>
    <row r="1203" spans="1:8" ht="15">
      <c r="A1203" s="59"/>
      <c r="B1203" s="59"/>
      <c r="C1203" s="35"/>
      <c r="D1203" s="35"/>
      <c r="E1203" s="35"/>
      <c r="F1203" s="35"/>
      <c r="G1203" s="35"/>
      <c r="H1203" s="59"/>
    </row>
    <row r="1204" spans="1:8" ht="15">
      <c r="A1204" s="59"/>
      <c r="B1204" s="59"/>
      <c r="C1204" s="35"/>
      <c r="D1204" s="35"/>
      <c r="E1204" s="35"/>
      <c r="F1204" s="35"/>
      <c r="G1204" s="35"/>
      <c r="H1204" s="59"/>
    </row>
    <row r="1205" spans="1:8" ht="15">
      <c r="A1205" s="59"/>
      <c r="B1205" s="59"/>
      <c r="C1205" s="35"/>
      <c r="D1205" s="35"/>
      <c r="E1205" s="35"/>
      <c r="F1205" s="35"/>
      <c r="G1205" s="35"/>
      <c r="H1205" s="59"/>
    </row>
    <row r="1206" spans="1:8" ht="15">
      <c r="A1206" s="59"/>
      <c r="B1206" s="59"/>
      <c r="C1206" s="35"/>
      <c r="D1206" s="35"/>
      <c r="E1206" s="35"/>
      <c r="F1206" s="35"/>
      <c r="G1206" s="35"/>
      <c r="H1206" s="59"/>
    </row>
    <row r="1207" spans="1:8" ht="15">
      <c r="A1207" s="59"/>
      <c r="B1207" s="59"/>
      <c r="C1207" s="35"/>
      <c r="D1207" s="35"/>
      <c r="E1207" s="35"/>
      <c r="F1207" s="35"/>
      <c r="G1207" s="35"/>
      <c r="H1207" s="59"/>
    </row>
    <row r="1208" spans="1:8" ht="15">
      <c r="A1208" s="59"/>
      <c r="B1208" s="59"/>
      <c r="C1208" s="35"/>
      <c r="D1208" s="35"/>
      <c r="E1208" s="35"/>
      <c r="F1208" s="35"/>
      <c r="G1208" s="35"/>
      <c r="H1208" s="59"/>
    </row>
    <row r="1209" spans="1:8" ht="15">
      <c r="A1209" s="59"/>
      <c r="B1209" s="59"/>
      <c r="C1209" s="35"/>
      <c r="D1209" s="35"/>
      <c r="E1209" s="35"/>
      <c r="F1209" s="35"/>
      <c r="G1209" s="35"/>
      <c r="H1209" s="59"/>
    </row>
    <row r="1210" spans="1:8" ht="15">
      <c r="A1210" s="59"/>
      <c r="B1210" s="59"/>
      <c r="C1210" s="35"/>
      <c r="D1210" s="35"/>
      <c r="E1210" s="35"/>
      <c r="F1210" s="35"/>
      <c r="G1210" s="35"/>
      <c r="H1210" s="59"/>
    </row>
    <row r="1211" spans="1:8" ht="15">
      <c r="A1211" s="59"/>
      <c r="B1211" s="59"/>
      <c r="C1211" s="35"/>
      <c r="D1211" s="35"/>
      <c r="E1211" s="35"/>
      <c r="F1211" s="35"/>
      <c r="G1211" s="35"/>
      <c r="H1211" s="59"/>
    </row>
    <row r="1212" spans="1:8" ht="15">
      <c r="A1212" s="59"/>
      <c r="B1212" s="59"/>
      <c r="C1212" s="35"/>
      <c r="D1212" s="35"/>
      <c r="E1212" s="35"/>
      <c r="F1212" s="35"/>
      <c r="G1212" s="35"/>
      <c r="H1212" s="59"/>
    </row>
    <row r="1213" spans="1:8" ht="15">
      <c r="A1213" s="59"/>
      <c r="B1213" s="59"/>
      <c r="C1213" s="35"/>
      <c r="D1213" s="35"/>
      <c r="E1213" s="35"/>
      <c r="F1213" s="35"/>
      <c r="G1213" s="35"/>
      <c r="H1213" s="59"/>
    </row>
    <row r="1214" spans="1:8" ht="15">
      <c r="A1214" s="59"/>
      <c r="B1214" s="59"/>
      <c r="C1214" s="35"/>
      <c r="D1214" s="35"/>
      <c r="E1214" s="35"/>
      <c r="F1214" s="35"/>
      <c r="G1214" s="35"/>
      <c r="H1214" s="59"/>
    </row>
    <row r="1215" spans="1:8" ht="15">
      <c r="A1215" s="59"/>
      <c r="B1215" s="59"/>
      <c r="C1215" s="35"/>
      <c r="D1215" s="35"/>
      <c r="E1215" s="35"/>
      <c r="F1215" s="35"/>
      <c r="G1215" s="35"/>
      <c r="H1215" s="59"/>
    </row>
    <row r="1216" spans="1:8" ht="15">
      <c r="A1216" s="59"/>
      <c r="B1216" s="59"/>
      <c r="C1216" s="35"/>
      <c r="D1216" s="35"/>
      <c r="E1216" s="35"/>
      <c r="F1216" s="35"/>
      <c r="G1216" s="35"/>
      <c r="H1216" s="59"/>
    </row>
    <row r="1217" spans="1:8" ht="15">
      <c r="A1217" s="59"/>
      <c r="B1217" s="59"/>
      <c r="C1217" s="35"/>
      <c r="D1217" s="35"/>
      <c r="E1217" s="35"/>
      <c r="F1217" s="35"/>
      <c r="G1217" s="35"/>
      <c r="H1217" s="59"/>
    </row>
    <row r="1218" spans="1:8" ht="15">
      <c r="A1218" s="59"/>
      <c r="B1218" s="59"/>
      <c r="C1218" s="35"/>
      <c r="D1218" s="35"/>
      <c r="E1218" s="35"/>
      <c r="F1218" s="35"/>
      <c r="G1218" s="35"/>
      <c r="H1218" s="59"/>
    </row>
    <row r="1219" spans="1:8" ht="15">
      <c r="A1219" s="59"/>
      <c r="B1219" s="59"/>
      <c r="C1219" s="35"/>
      <c r="D1219" s="35"/>
      <c r="E1219" s="35"/>
      <c r="F1219" s="35"/>
      <c r="G1219" s="35"/>
      <c r="H1219" s="59"/>
    </row>
    <row r="1220" spans="1:8" ht="15">
      <c r="A1220" s="59"/>
      <c r="B1220" s="59"/>
      <c r="C1220" s="35"/>
      <c r="D1220" s="35"/>
      <c r="E1220" s="35"/>
      <c r="F1220" s="35"/>
      <c r="G1220" s="35"/>
      <c r="H1220" s="59"/>
    </row>
    <row r="1221" spans="1:8" ht="15">
      <c r="A1221" s="59"/>
      <c r="B1221" s="59"/>
      <c r="C1221" s="35"/>
      <c r="D1221" s="35"/>
      <c r="E1221" s="35"/>
      <c r="F1221" s="35"/>
      <c r="G1221" s="35"/>
      <c r="H1221" s="59"/>
    </row>
    <row r="1222" spans="1:8" ht="15">
      <c r="A1222" s="59"/>
      <c r="B1222" s="59"/>
      <c r="C1222" s="35"/>
      <c r="D1222" s="35"/>
      <c r="E1222" s="35"/>
      <c r="F1222" s="35"/>
      <c r="G1222" s="35"/>
      <c r="H1222" s="59"/>
    </row>
    <row r="1223" spans="1:8" ht="15">
      <c r="A1223" s="59"/>
      <c r="B1223" s="59"/>
      <c r="C1223" s="35"/>
      <c r="D1223" s="35"/>
      <c r="E1223" s="35"/>
      <c r="F1223" s="35"/>
      <c r="G1223" s="35"/>
      <c r="H1223" s="59"/>
    </row>
    <row r="1224" spans="1:8" ht="15">
      <c r="A1224" s="59"/>
      <c r="B1224" s="59"/>
      <c r="C1224" s="35"/>
      <c r="D1224" s="35"/>
      <c r="E1224" s="35"/>
      <c r="F1224" s="35"/>
      <c r="G1224" s="35"/>
      <c r="H1224" s="59"/>
    </row>
    <row r="1225" spans="1:8" ht="15">
      <c r="A1225" s="59"/>
      <c r="B1225" s="59"/>
      <c r="C1225" s="35"/>
      <c r="D1225" s="35"/>
      <c r="E1225" s="35"/>
      <c r="F1225" s="35"/>
      <c r="G1225" s="35"/>
      <c r="H1225" s="59"/>
    </row>
    <row r="1226" spans="1:8" ht="15">
      <c r="A1226" s="59"/>
      <c r="B1226" s="59"/>
      <c r="C1226" s="35"/>
      <c r="D1226" s="35"/>
      <c r="E1226" s="35"/>
      <c r="F1226" s="35"/>
      <c r="G1226" s="35"/>
      <c r="H1226" s="59"/>
    </row>
    <row r="1227" spans="1:8" ht="15">
      <c r="A1227" s="59"/>
      <c r="B1227" s="59"/>
      <c r="C1227" s="35"/>
      <c r="D1227" s="35"/>
      <c r="E1227" s="35"/>
      <c r="F1227" s="35"/>
      <c r="G1227" s="35"/>
      <c r="H1227" s="59"/>
    </row>
    <row r="1228" spans="1:8" ht="15">
      <c r="A1228" s="59"/>
      <c r="B1228" s="59"/>
      <c r="C1228" s="35"/>
      <c r="D1228" s="35"/>
      <c r="E1228" s="35"/>
      <c r="F1228" s="35"/>
      <c r="G1228" s="35"/>
      <c r="H1228" s="59"/>
    </row>
    <row r="1229" spans="1:8" ht="15">
      <c r="A1229" s="59"/>
      <c r="B1229" s="59"/>
      <c r="C1229" s="35"/>
      <c r="D1229" s="35"/>
      <c r="E1229" s="35"/>
      <c r="F1229" s="35"/>
      <c r="G1229" s="35"/>
      <c r="H1229" s="59"/>
    </row>
    <row r="1230" spans="1:8" ht="15">
      <c r="A1230" s="59"/>
      <c r="B1230" s="59"/>
      <c r="C1230" s="35"/>
      <c r="D1230" s="35"/>
      <c r="E1230" s="35"/>
      <c r="F1230" s="35"/>
      <c r="G1230" s="35"/>
      <c r="H1230" s="59"/>
    </row>
    <row r="1231" spans="1:8" ht="15">
      <c r="A1231" s="59"/>
      <c r="B1231" s="59"/>
      <c r="C1231" s="35"/>
      <c r="D1231" s="35"/>
      <c r="E1231" s="35"/>
      <c r="F1231" s="35"/>
      <c r="G1231" s="35"/>
      <c r="H1231" s="59"/>
    </row>
    <row r="1232" spans="1:8" ht="15">
      <c r="A1232" s="59"/>
      <c r="B1232" s="59"/>
      <c r="C1232" s="35"/>
      <c r="D1232" s="35"/>
      <c r="E1232" s="35"/>
      <c r="F1232" s="35"/>
      <c r="G1232" s="35"/>
      <c r="H1232" s="59"/>
    </row>
    <row r="1233" spans="1:8" ht="15">
      <c r="A1233" s="59"/>
      <c r="B1233" s="59"/>
      <c r="C1233" s="35"/>
      <c r="D1233" s="35"/>
      <c r="E1233" s="35"/>
      <c r="F1233" s="35"/>
      <c r="G1233" s="35"/>
      <c r="H1233" s="59"/>
    </row>
    <row r="1234" spans="1:8" ht="15">
      <c r="A1234" s="59"/>
      <c r="B1234" s="59"/>
      <c r="C1234" s="35"/>
      <c r="D1234" s="35"/>
      <c r="E1234" s="35"/>
      <c r="F1234" s="35"/>
      <c r="G1234" s="35"/>
      <c r="H1234" s="59"/>
    </row>
    <row r="1235" spans="1:8" ht="15">
      <c r="A1235" s="59"/>
      <c r="B1235" s="59"/>
      <c r="C1235" s="35"/>
      <c r="D1235" s="35"/>
      <c r="E1235" s="35"/>
      <c r="F1235" s="35"/>
      <c r="G1235" s="35"/>
      <c r="H1235" s="59"/>
    </row>
    <row r="1236" spans="1:8" ht="15">
      <c r="A1236" s="59"/>
      <c r="B1236" s="59"/>
      <c r="C1236" s="35"/>
      <c r="D1236" s="35"/>
      <c r="E1236" s="35"/>
      <c r="F1236" s="35"/>
      <c r="G1236" s="35"/>
      <c r="H1236" s="59"/>
    </row>
    <row r="1237" spans="1:8" ht="15">
      <c r="A1237" s="59"/>
      <c r="B1237" s="59"/>
      <c r="C1237" s="35"/>
      <c r="D1237" s="35"/>
      <c r="E1237" s="35"/>
      <c r="F1237" s="35"/>
      <c r="G1237" s="35"/>
      <c r="H1237" s="59"/>
    </row>
    <row r="1238" spans="1:8" ht="15">
      <c r="A1238" s="59"/>
      <c r="B1238" s="59"/>
      <c r="C1238" s="35"/>
      <c r="D1238" s="35"/>
      <c r="E1238" s="35"/>
      <c r="F1238" s="35"/>
      <c r="G1238" s="35"/>
      <c r="H1238" s="59"/>
    </row>
    <row r="1239" spans="1:8" ht="15">
      <c r="A1239" s="59"/>
      <c r="B1239" s="59"/>
      <c r="C1239" s="35"/>
      <c r="D1239" s="35"/>
      <c r="E1239" s="35"/>
      <c r="F1239" s="35"/>
      <c r="G1239" s="35"/>
      <c r="H1239" s="59"/>
    </row>
    <row r="1240" spans="1:8" ht="15">
      <c r="A1240" s="59"/>
      <c r="B1240" s="59"/>
      <c r="C1240" s="35"/>
      <c r="D1240" s="35"/>
      <c r="E1240" s="35"/>
      <c r="F1240" s="35"/>
      <c r="G1240" s="35"/>
      <c r="H1240" s="59"/>
    </row>
    <row r="1241" spans="1:8" ht="15">
      <c r="A1241" s="59"/>
      <c r="B1241" s="59"/>
      <c r="C1241" s="35"/>
      <c r="D1241" s="35"/>
      <c r="E1241" s="35"/>
      <c r="F1241" s="35"/>
      <c r="G1241" s="35"/>
      <c r="H1241" s="59"/>
    </row>
    <row r="1242" spans="1:8" ht="15">
      <c r="A1242" s="59"/>
      <c r="B1242" s="59"/>
      <c r="C1242" s="35"/>
      <c r="D1242" s="35"/>
      <c r="E1242" s="35"/>
      <c r="F1242" s="35"/>
      <c r="G1242" s="35"/>
      <c r="H1242" s="59"/>
    </row>
    <row r="1243" spans="1:8" ht="15">
      <c r="A1243" s="59"/>
      <c r="B1243" s="59"/>
      <c r="C1243" s="35"/>
      <c r="D1243" s="35"/>
      <c r="E1243" s="35"/>
      <c r="F1243" s="35"/>
      <c r="G1243" s="35"/>
      <c r="H1243" s="59"/>
    </row>
    <row r="1244" spans="1:8" ht="15">
      <c r="A1244" s="59"/>
      <c r="B1244" s="59"/>
      <c r="C1244" s="35"/>
      <c r="D1244" s="35"/>
      <c r="E1244" s="35"/>
      <c r="F1244" s="35"/>
      <c r="G1244" s="35"/>
      <c r="H1244" s="59"/>
    </row>
    <row r="1245" spans="1:8" ht="15">
      <c r="A1245" s="59"/>
      <c r="B1245" s="59"/>
      <c r="C1245" s="35"/>
      <c r="D1245" s="35"/>
      <c r="E1245" s="35"/>
      <c r="F1245" s="35"/>
      <c r="G1245" s="35"/>
      <c r="H1245" s="59"/>
    </row>
    <row r="1246" spans="1:8" ht="15">
      <c r="A1246" s="59"/>
      <c r="B1246" s="59"/>
      <c r="C1246" s="35"/>
      <c r="D1246" s="35"/>
      <c r="E1246" s="35"/>
      <c r="F1246" s="35"/>
      <c r="G1246" s="35"/>
      <c r="H1246" s="59"/>
    </row>
    <row r="1247" spans="1:8" ht="15">
      <c r="A1247" s="59"/>
      <c r="B1247" s="59"/>
      <c r="C1247" s="35"/>
      <c r="D1247" s="35"/>
      <c r="E1247" s="35"/>
      <c r="F1247" s="35"/>
      <c r="G1247" s="35"/>
      <c r="H1247" s="59"/>
    </row>
    <row r="1248" spans="1:8" ht="15">
      <c r="A1248" s="59"/>
      <c r="B1248" s="59"/>
      <c r="C1248" s="35"/>
      <c r="D1248" s="35"/>
      <c r="E1248" s="35"/>
      <c r="F1248" s="35"/>
      <c r="G1248" s="35"/>
      <c r="H1248" s="59"/>
    </row>
    <row r="1249" spans="1:8" ht="15">
      <c r="A1249" s="59"/>
      <c r="B1249" s="59"/>
      <c r="C1249" s="35"/>
      <c r="D1249" s="35"/>
      <c r="E1249" s="35"/>
      <c r="F1249" s="35"/>
      <c r="G1249" s="35"/>
      <c r="H1249" s="59"/>
    </row>
    <row r="1250" spans="1:8" ht="15">
      <c r="A1250" s="59"/>
      <c r="B1250" s="59"/>
      <c r="C1250" s="35"/>
      <c r="D1250" s="35"/>
      <c r="E1250" s="35"/>
      <c r="F1250" s="35"/>
      <c r="G1250" s="35"/>
      <c r="H1250" s="59"/>
    </row>
    <row r="1251" spans="1:8" ht="15">
      <c r="A1251" s="59"/>
      <c r="B1251" s="59"/>
      <c r="C1251" s="35"/>
      <c r="D1251" s="35"/>
      <c r="E1251" s="35"/>
      <c r="F1251" s="35"/>
      <c r="G1251" s="35"/>
      <c r="H1251" s="59"/>
    </row>
    <row r="1252" spans="1:8" ht="15">
      <c r="A1252" s="59"/>
      <c r="B1252" s="59"/>
      <c r="C1252" s="35"/>
      <c r="D1252" s="35"/>
      <c r="E1252" s="35"/>
      <c r="F1252" s="35"/>
      <c r="G1252" s="35"/>
      <c r="H1252" s="59"/>
    </row>
    <row r="1253" spans="1:8" ht="15">
      <c r="A1253" s="59"/>
      <c r="B1253" s="59"/>
      <c r="C1253" s="35"/>
      <c r="D1253" s="35"/>
      <c r="E1253" s="35"/>
      <c r="F1253" s="35"/>
      <c r="G1253" s="35"/>
      <c r="H1253" s="59"/>
    </row>
    <row r="1254" spans="1:8" ht="15">
      <c r="A1254" s="59"/>
      <c r="B1254" s="59"/>
      <c r="C1254" s="35"/>
      <c r="D1254" s="35"/>
      <c r="E1254" s="35"/>
      <c r="F1254" s="35"/>
      <c r="G1254" s="35"/>
      <c r="H1254" s="59"/>
    </row>
    <row r="1255" spans="1:8" ht="15">
      <c r="A1255" s="59"/>
      <c r="B1255" s="59"/>
      <c r="C1255" s="35"/>
      <c r="D1255" s="35"/>
      <c r="E1255" s="35"/>
      <c r="F1255" s="35"/>
      <c r="G1255" s="35"/>
      <c r="H1255" s="59"/>
    </row>
    <row r="1256" spans="1:8" ht="15">
      <c r="A1256" s="59"/>
      <c r="B1256" s="59"/>
      <c r="C1256" s="35"/>
      <c r="D1256" s="35"/>
      <c r="E1256" s="35"/>
      <c r="F1256" s="35"/>
      <c r="G1256" s="35"/>
      <c r="H1256" s="59"/>
    </row>
    <row r="1257" spans="1:8" ht="15">
      <c r="A1257" s="59"/>
      <c r="B1257" s="59"/>
      <c r="C1257" s="35"/>
      <c r="D1257" s="35"/>
      <c r="E1257" s="35"/>
      <c r="F1257" s="35"/>
      <c r="G1257" s="35"/>
      <c r="H1257" s="59"/>
    </row>
    <row r="1258" spans="1:8" ht="15">
      <c r="A1258" s="59"/>
      <c r="B1258" s="59"/>
      <c r="C1258" s="35"/>
      <c r="D1258" s="35"/>
      <c r="E1258" s="35"/>
      <c r="F1258" s="35"/>
      <c r="G1258" s="35"/>
      <c r="H1258" s="59"/>
    </row>
    <row r="1259" spans="1:8" ht="15">
      <c r="A1259" s="59"/>
      <c r="B1259" s="59"/>
      <c r="C1259" s="35"/>
      <c r="D1259" s="35"/>
      <c r="E1259" s="35"/>
      <c r="F1259" s="35"/>
      <c r="G1259" s="35"/>
      <c r="H1259" s="59"/>
    </row>
    <row r="1260" spans="1:8" ht="15">
      <c r="A1260" s="59"/>
      <c r="B1260" s="59"/>
      <c r="C1260" s="35"/>
      <c r="D1260" s="35"/>
      <c r="E1260" s="35"/>
      <c r="F1260" s="35"/>
      <c r="G1260" s="35"/>
      <c r="H1260" s="59"/>
    </row>
    <row r="1261" spans="1:8" ht="15">
      <c r="A1261" s="59"/>
      <c r="B1261" s="59"/>
      <c r="C1261" s="35"/>
      <c r="D1261" s="35"/>
      <c r="E1261" s="35"/>
      <c r="F1261" s="35"/>
      <c r="G1261" s="35"/>
      <c r="H1261" s="59"/>
    </row>
    <row r="1262" spans="1:8" ht="15">
      <c r="A1262" s="59"/>
      <c r="B1262" s="59"/>
      <c r="C1262" s="35"/>
      <c r="D1262" s="35"/>
      <c r="E1262" s="35"/>
      <c r="F1262" s="35"/>
      <c r="G1262" s="35"/>
      <c r="H1262" s="59"/>
    </row>
    <row r="1263" spans="1:8" ht="15">
      <c r="A1263" s="59"/>
      <c r="B1263" s="59"/>
      <c r="C1263" s="35"/>
      <c r="D1263" s="35"/>
      <c r="E1263" s="35"/>
      <c r="F1263" s="35"/>
      <c r="G1263" s="35"/>
      <c r="H1263" s="59"/>
    </row>
    <row r="1264" spans="1:8" ht="15">
      <c r="A1264" s="59"/>
      <c r="B1264" s="59"/>
      <c r="C1264" s="35"/>
      <c r="D1264" s="35"/>
      <c r="E1264" s="35"/>
      <c r="F1264" s="35"/>
      <c r="G1264" s="35"/>
      <c r="H1264" s="59"/>
    </row>
    <row r="1265" spans="1:8" ht="15">
      <c r="A1265" s="59"/>
      <c r="B1265" s="59"/>
      <c r="C1265" s="35"/>
      <c r="D1265" s="35"/>
      <c r="E1265" s="35"/>
      <c r="F1265" s="35"/>
      <c r="G1265" s="35"/>
      <c r="H1265" s="59"/>
    </row>
    <row r="1266" spans="1:8" ht="15">
      <c r="A1266" s="59"/>
      <c r="B1266" s="59"/>
      <c r="C1266" s="35"/>
      <c r="D1266" s="35"/>
      <c r="E1266" s="35"/>
      <c r="F1266" s="35"/>
      <c r="G1266" s="35"/>
      <c r="H1266" s="59"/>
    </row>
    <row r="1267" spans="1:8" ht="15">
      <c r="A1267" s="59"/>
      <c r="B1267" s="59"/>
      <c r="C1267" s="35"/>
      <c r="D1267" s="35"/>
      <c r="E1267" s="35"/>
      <c r="F1267" s="35"/>
      <c r="G1267" s="35"/>
      <c r="H1267" s="59"/>
    </row>
    <row r="1268" spans="1:8" ht="15">
      <c r="A1268" s="59"/>
      <c r="B1268" s="59"/>
      <c r="C1268" s="35"/>
      <c r="D1268" s="35"/>
      <c r="E1268" s="35"/>
      <c r="F1268" s="35"/>
      <c r="G1268" s="35"/>
      <c r="H1268" s="59"/>
    </row>
    <row r="1269" spans="1:8" ht="15">
      <c r="A1269" s="59"/>
      <c r="B1269" s="59"/>
      <c r="C1269" s="35"/>
      <c r="D1269" s="35"/>
      <c r="E1269" s="35"/>
      <c r="F1269" s="35"/>
      <c r="G1269" s="35"/>
      <c r="H1269" s="59"/>
    </row>
    <row r="1270" spans="1:8" ht="15">
      <c r="A1270" s="59"/>
      <c r="B1270" s="59"/>
      <c r="C1270" s="35"/>
      <c r="D1270" s="35"/>
      <c r="E1270" s="35"/>
      <c r="F1270" s="35"/>
      <c r="G1270" s="35"/>
      <c r="H1270" s="59"/>
    </row>
    <row r="1271" spans="1:8" ht="15">
      <c r="A1271" s="59"/>
      <c r="B1271" s="59"/>
      <c r="C1271" s="35"/>
      <c r="D1271" s="35"/>
      <c r="E1271" s="35"/>
      <c r="F1271" s="35"/>
      <c r="G1271" s="35"/>
      <c r="H1271" s="59"/>
    </row>
    <row r="1272" spans="1:8" ht="15">
      <c r="A1272" s="59"/>
      <c r="B1272" s="59"/>
      <c r="C1272" s="35"/>
      <c r="D1272" s="35"/>
      <c r="E1272" s="35"/>
      <c r="F1272" s="35"/>
      <c r="G1272" s="35"/>
      <c r="H1272" s="59"/>
    </row>
    <row r="1273" spans="1:8" ht="15">
      <c r="A1273" s="59"/>
      <c r="B1273" s="59"/>
      <c r="C1273" s="35"/>
      <c r="D1273" s="35"/>
      <c r="E1273" s="35"/>
      <c r="F1273" s="35"/>
      <c r="G1273" s="35"/>
      <c r="H1273" s="59"/>
    </row>
    <row r="1274" spans="1:8" ht="15">
      <c r="A1274" s="59"/>
      <c r="B1274" s="59"/>
      <c r="C1274" s="35"/>
      <c r="D1274" s="35"/>
      <c r="E1274" s="35"/>
      <c r="F1274" s="35"/>
      <c r="G1274" s="35"/>
      <c r="H1274" s="59"/>
    </row>
    <row r="1275" spans="1:8" ht="15">
      <c r="A1275" s="59"/>
      <c r="B1275" s="59"/>
      <c r="C1275" s="35"/>
      <c r="D1275" s="35"/>
      <c r="E1275" s="35"/>
      <c r="F1275" s="35"/>
      <c r="G1275" s="35"/>
      <c r="H1275" s="59"/>
    </row>
    <row r="1276" spans="1:8" ht="15">
      <c r="A1276" s="59"/>
      <c r="B1276" s="59"/>
      <c r="C1276" s="35"/>
      <c r="D1276" s="35"/>
      <c r="E1276" s="35"/>
      <c r="F1276" s="35"/>
      <c r="G1276" s="35"/>
      <c r="H1276" s="59"/>
    </row>
    <row r="1277" spans="1:8" ht="15">
      <c r="A1277" s="59"/>
      <c r="B1277" s="59"/>
      <c r="C1277" s="35"/>
      <c r="D1277" s="35"/>
      <c r="E1277" s="35"/>
      <c r="F1277" s="35"/>
      <c r="G1277" s="35"/>
      <c r="H1277" s="59"/>
    </row>
    <row r="1278" spans="1:8" ht="15">
      <c r="A1278" s="59"/>
      <c r="B1278" s="59"/>
      <c r="C1278" s="35"/>
      <c r="D1278" s="35"/>
      <c r="E1278" s="35"/>
      <c r="F1278" s="35"/>
      <c r="G1278" s="35"/>
      <c r="H1278" s="59"/>
    </row>
    <row r="1279" spans="1:8" ht="15">
      <c r="A1279" s="59"/>
      <c r="B1279" s="59"/>
      <c r="C1279" s="35"/>
      <c r="D1279" s="35"/>
      <c r="E1279" s="35"/>
      <c r="F1279" s="35"/>
      <c r="G1279" s="35"/>
      <c r="H1279" s="59"/>
    </row>
    <row r="1280" spans="1:8" ht="15">
      <c r="A1280" s="59"/>
      <c r="B1280" s="59"/>
      <c r="C1280" s="35"/>
      <c r="D1280" s="35"/>
      <c r="E1280" s="35"/>
      <c r="F1280" s="35"/>
      <c r="G1280" s="35"/>
      <c r="H1280" s="59"/>
    </row>
    <row r="1281" spans="1:8" ht="15">
      <c r="A1281" s="59"/>
      <c r="B1281" s="59"/>
      <c r="C1281" s="35"/>
      <c r="D1281" s="35"/>
      <c r="E1281" s="35"/>
      <c r="F1281" s="35"/>
      <c r="G1281" s="35"/>
      <c r="H1281" s="59"/>
    </row>
    <row r="1282" spans="1:8" ht="15">
      <c r="A1282" s="59"/>
      <c r="B1282" s="59"/>
      <c r="C1282" s="35"/>
      <c r="D1282" s="35"/>
      <c r="E1282" s="35"/>
      <c r="F1282" s="35"/>
      <c r="G1282" s="35"/>
      <c r="H1282" s="59"/>
    </row>
    <row r="1283" spans="1:8" ht="15">
      <c r="A1283" s="59"/>
      <c r="B1283" s="59"/>
      <c r="C1283" s="35"/>
      <c r="D1283" s="35"/>
      <c r="E1283" s="35"/>
      <c r="F1283" s="35"/>
      <c r="G1283" s="35"/>
      <c r="H1283" s="59"/>
    </row>
    <row r="1284" spans="1:8" ht="15">
      <c r="A1284" s="59"/>
      <c r="B1284" s="59"/>
      <c r="C1284" s="35"/>
      <c r="D1284" s="35"/>
      <c r="E1284" s="35"/>
      <c r="F1284" s="35"/>
      <c r="G1284" s="35"/>
      <c r="H1284" s="59"/>
    </row>
    <row r="1285" spans="1:8" ht="15">
      <c r="A1285" s="59"/>
      <c r="B1285" s="59"/>
      <c r="C1285" s="35"/>
      <c r="D1285" s="35"/>
      <c r="E1285" s="35"/>
      <c r="F1285" s="35"/>
      <c r="G1285" s="35"/>
      <c r="H1285" s="59"/>
    </row>
    <row r="1286" spans="1:8" ht="15">
      <c r="A1286" s="59"/>
      <c r="B1286" s="59"/>
      <c r="C1286" s="35"/>
      <c r="D1286" s="35"/>
      <c r="E1286" s="35"/>
      <c r="F1286" s="35"/>
      <c r="G1286" s="35"/>
      <c r="H1286" s="59"/>
    </row>
    <row r="1287" spans="1:8" ht="15">
      <c r="A1287" s="59"/>
      <c r="B1287" s="59"/>
      <c r="C1287" s="35"/>
      <c r="D1287" s="35"/>
      <c r="E1287" s="35"/>
      <c r="F1287" s="35"/>
      <c r="G1287" s="35"/>
      <c r="H1287" s="59"/>
    </row>
    <row r="1288" spans="1:8" ht="15">
      <c r="A1288" s="59"/>
      <c r="B1288" s="59"/>
      <c r="C1288" s="35"/>
      <c r="D1288" s="35"/>
      <c r="E1288" s="35"/>
      <c r="F1288" s="35"/>
      <c r="G1288" s="35"/>
      <c r="H1288" s="59"/>
    </row>
    <row r="1289" spans="1:8" ht="15">
      <c r="A1289" s="59"/>
      <c r="B1289" s="59"/>
      <c r="C1289" s="35"/>
      <c r="D1289" s="35"/>
      <c r="E1289" s="35"/>
      <c r="F1289" s="35"/>
      <c r="G1289" s="35"/>
      <c r="H1289" s="59"/>
    </row>
    <row r="1290" spans="1:8" ht="15">
      <c r="A1290" s="59"/>
      <c r="B1290" s="59"/>
      <c r="C1290" s="35"/>
      <c r="D1290" s="35"/>
      <c r="E1290" s="35"/>
      <c r="F1290" s="35"/>
      <c r="G1290" s="35"/>
      <c r="H1290" s="59"/>
    </row>
    <row r="1291" spans="1:8" ht="15">
      <c r="A1291" s="59"/>
      <c r="B1291" s="59"/>
      <c r="C1291" s="35"/>
      <c r="D1291" s="35"/>
      <c r="E1291" s="35"/>
      <c r="F1291" s="35"/>
      <c r="G1291" s="35"/>
      <c r="H1291" s="59"/>
    </row>
    <row r="1292" spans="1:8" ht="15">
      <c r="A1292" s="59"/>
      <c r="B1292" s="59"/>
      <c r="C1292" s="35"/>
      <c r="D1292" s="35"/>
      <c r="E1292" s="35"/>
      <c r="F1292" s="35"/>
      <c r="G1292" s="35"/>
      <c r="H1292" s="59"/>
    </row>
    <row r="1293" spans="1:8" ht="15">
      <c r="A1293" s="59"/>
      <c r="B1293" s="59"/>
      <c r="C1293" s="35"/>
      <c r="D1293" s="35"/>
      <c r="E1293" s="35"/>
      <c r="F1293" s="35"/>
      <c r="G1293" s="35"/>
      <c r="H1293" s="59"/>
    </row>
    <row r="1294" spans="1:8" ht="15">
      <c r="A1294" s="59"/>
      <c r="B1294" s="59"/>
      <c r="C1294" s="35"/>
      <c r="D1294" s="35"/>
      <c r="E1294" s="35"/>
      <c r="F1294" s="35"/>
      <c r="G1294" s="35"/>
      <c r="H1294" s="59"/>
    </row>
    <row r="1295" spans="1:8" ht="15">
      <c r="A1295" s="59"/>
      <c r="B1295" s="59"/>
      <c r="C1295" s="35"/>
      <c r="D1295" s="35"/>
      <c r="E1295" s="35"/>
      <c r="F1295" s="35"/>
      <c r="G1295" s="35"/>
      <c r="H1295" s="59"/>
    </row>
    <row r="1296" spans="1:8" ht="15">
      <c r="A1296" s="59"/>
      <c r="B1296" s="59"/>
      <c r="C1296" s="35"/>
      <c r="D1296" s="35"/>
      <c r="E1296" s="35"/>
      <c r="F1296" s="35"/>
      <c r="G1296" s="35"/>
      <c r="H1296" s="59"/>
    </row>
    <row r="1297" spans="1:8" ht="15">
      <c r="A1297" s="59"/>
      <c r="B1297" s="59"/>
      <c r="C1297" s="35"/>
      <c r="D1297" s="35"/>
      <c r="E1297" s="35"/>
      <c r="F1297" s="35"/>
      <c r="G1297" s="35"/>
      <c r="H1297" s="59"/>
    </row>
    <row r="1298" spans="1:8" ht="15">
      <c r="A1298" s="59"/>
      <c r="B1298" s="59"/>
      <c r="C1298" s="35"/>
      <c r="D1298" s="35"/>
      <c r="E1298" s="35"/>
      <c r="F1298" s="35"/>
      <c r="G1298" s="35"/>
      <c r="H1298" s="59"/>
    </row>
    <row r="1299" spans="1:8" ht="15">
      <c r="A1299" s="59"/>
      <c r="B1299" s="59"/>
      <c r="C1299" s="35"/>
      <c r="D1299" s="35"/>
      <c r="E1299" s="35"/>
      <c r="F1299" s="35"/>
      <c r="G1299" s="35"/>
      <c r="H1299" s="59"/>
    </row>
    <row r="1300" spans="1:8" ht="15">
      <c r="A1300" s="59"/>
      <c r="B1300" s="59"/>
      <c r="C1300" s="35"/>
      <c r="D1300" s="35"/>
      <c r="E1300" s="35"/>
      <c r="F1300" s="35"/>
      <c r="G1300" s="35"/>
      <c r="H1300" s="59"/>
    </row>
    <row r="1301" spans="1:8" ht="15">
      <c r="A1301" s="59"/>
      <c r="B1301" s="59"/>
      <c r="C1301" s="35"/>
      <c r="D1301" s="35"/>
      <c r="E1301" s="35"/>
      <c r="F1301" s="35"/>
      <c r="G1301" s="35"/>
      <c r="H1301" s="59"/>
    </row>
    <row r="1302" spans="1:8" ht="15">
      <c r="A1302" s="59"/>
      <c r="B1302" s="59"/>
      <c r="C1302" s="35"/>
      <c r="D1302" s="35"/>
      <c r="E1302" s="35"/>
      <c r="F1302" s="35"/>
      <c r="G1302" s="35"/>
      <c r="H1302" s="59"/>
    </row>
    <row r="1303" spans="1:8" ht="15">
      <c r="A1303" s="59"/>
      <c r="B1303" s="59"/>
      <c r="C1303" s="35"/>
      <c r="D1303" s="35"/>
      <c r="E1303" s="35"/>
      <c r="F1303" s="35"/>
      <c r="G1303" s="35"/>
      <c r="H1303" s="59"/>
    </row>
    <row r="1304" spans="1:8" ht="15">
      <c r="A1304" s="59"/>
      <c r="B1304" s="59"/>
      <c r="C1304" s="35"/>
      <c r="D1304" s="35"/>
      <c r="E1304" s="35"/>
      <c r="F1304" s="35"/>
      <c r="G1304" s="35"/>
      <c r="H1304" s="59"/>
    </row>
    <row r="1305" spans="1:8" ht="15">
      <c r="A1305" s="59"/>
      <c r="B1305" s="59"/>
      <c r="C1305" s="35"/>
      <c r="D1305" s="35"/>
      <c r="E1305" s="35"/>
      <c r="F1305" s="35"/>
      <c r="G1305" s="35"/>
      <c r="H1305" s="59"/>
    </row>
    <row r="1306" spans="1:8" ht="15">
      <c r="A1306" s="59"/>
      <c r="B1306" s="59"/>
      <c r="C1306" s="35"/>
      <c r="D1306" s="35"/>
      <c r="E1306" s="35"/>
      <c r="F1306" s="35"/>
      <c r="G1306" s="35"/>
      <c r="H1306" s="59"/>
    </row>
    <row r="1307" spans="1:8" ht="15">
      <c r="A1307" s="59"/>
      <c r="B1307" s="59"/>
      <c r="C1307" s="35"/>
      <c r="D1307" s="35"/>
      <c r="E1307" s="35"/>
      <c r="F1307" s="35"/>
      <c r="G1307" s="35"/>
      <c r="H1307" s="59"/>
    </row>
    <row r="1308" spans="1:8" ht="15">
      <c r="A1308" s="59"/>
      <c r="B1308" s="59"/>
      <c r="C1308" s="35"/>
      <c r="D1308" s="35"/>
      <c r="E1308" s="35"/>
      <c r="F1308" s="35"/>
      <c r="G1308" s="35"/>
      <c r="H1308" s="59"/>
    </row>
    <row r="1309" spans="1:8" ht="15">
      <c r="A1309" s="59"/>
      <c r="B1309" s="59"/>
      <c r="C1309" s="35"/>
      <c r="D1309" s="35"/>
      <c r="E1309" s="35"/>
      <c r="F1309" s="35"/>
      <c r="G1309" s="35"/>
      <c r="H1309" s="59"/>
    </row>
    <row r="1310" spans="1:8" ht="15">
      <c r="A1310" s="59"/>
      <c r="B1310" s="59"/>
      <c r="C1310" s="35"/>
      <c r="D1310" s="35"/>
      <c r="E1310" s="35"/>
      <c r="F1310" s="35"/>
      <c r="G1310" s="35"/>
      <c r="H1310" s="59"/>
    </row>
    <row r="1311" spans="1:8" ht="15">
      <c r="A1311" s="59"/>
      <c r="B1311" s="59"/>
      <c r="C1311" s="35"/>
      <c r="D1311" s="35"/>
      <c r="E1311" s="35"/>
      <c r="F1311" s="35"/>
      <c r="G1311" s="35"/>
      <c r="H1311" s="59"/>
    </row>
    <row r="1312" spans="1:8" ht="15">
      <c r="A1312" s="59"/>
      <c r="B1312" s="59"/>
      <c r="C1312" s="35"/>
      <c r="D1312" s="35"/>
      <c r="E1312" s="35"/>
      <c r="F1312" s="35"/>
      <c r="G1312" s="35"/>
      <c r="H1312" s="59"/>
    </row>
    <row r="1313" spans="1:8" ht="15">
      <c r="A1313" s="59"/>
      <c r="B1313" s="59"/>
      <c r="C1313" s="35"/>
      <c r="D1313" s="35"/>
      <c r="E1313" s="35"/>
      <c r="F1313" s="35"/>
      <c r="G1313" s="35"/>
      <c r="H1313" s="59"/>
    </row>
    <row r="1314" spans="1:8" ht="15">
      <c r="A1314" s="59"/>
      <c r="B1314" s="59"/>
      <c r="C1314" s="35"/>
      <c r="D1314" s="35"/>
      <c r="E1314" s="35"/>
      <c r="F1314" s="35"/>
      <c r="G1314" s="35"/>
      <c r="H1314" s="59"/>
    </row>
    <row r="1315" spans="1:8" ht="15">
      <c r="A1315" s="59"/>
      <c r="B1315" s="59"/>
      <c r="C1315" s="35"/>
      <c r="D1315" s="35"/>
      <c r="E1315" s="35"/>
      <c r="F1315" s="35"/>
      <c r="G1315" s="35"/>
      <c r="H1315" s="59"/>
    </row>
    <row r="1316" spans="1:8" ht="15">
      <c r="A1316" s="59"/>
      <c r="B1316" s="59"/>
      <c r="C1316" s="35"/>
      <c r="D1316" s="35"/>
      <c r="E1316" s="35"/>
      <c r="F1316" s="35"/>
      <c r="G1316" s="35"/>
      <c r="H1316" s="59"/>
    </row>
    <row r="1317" spans="1:8" ht="15">
      <c r="A1317" s="59"/>
      <c r="B1317" s="59"/>
      <c r="C1317" s="35"/>
      <c r="D1317" s="35"/>
      <c r="E1317" s="35"/>
      <c r="F1317" s="35"/>
      <c r="G1317" s="35"/>
      <c r="H1317" s="59"/>
    </row>
    <row r="1318" spans="1:8" ht="15">
      <c r="A1318" s="59"/>
      <c r="B1318" s="59"/>
      <c r="C1318" s="35"/>
      <c r="D1318" s="35"/>
      <c r="E1318" s="35"/>
      <c r="F1318" s="35"/>
      <c r="G1318" s="35"/>
      <c r="H1318" s="59"/>
    </row>
    <row r="1319" spans="1:8" ht="15">
      <c r="A1319" s="59"/>
      <c r="B1319" s="59"/>
      <c r="C1319" s="35"/>
      <c r="D1319" s="35"/>
      <c r="E1319" s="35"/>
      <c r="F1319" s="35"/>
      <c r="G1319" s="35"/>
      <c r="H1319" s="59"/>
    </row>
    <row r="1320" spans="1:8" ht="15">
      <c r="A1320" s="59"/>
      <c r="B1320" s="59"/>
      <c r="C1320" s="35"/>
      <c r="D1320" s="35"/>
      <c r="E1320" s="35"/>
      <c r="F1320" s="35"/>
      <c r="G1320" s="35"/>
      <c r="H1320" s="59"/>
    </row>
    <row r="1321" spans="1:8" ht="15">
      <c r="A1321" s="59"/>
      <c r="B1321" s="59"/>
      <c r="C1321" s="35"/>
      <c r="D1321" s="35"/>
      <c r="E1321" s="35"/>
      <c r="F1321" s="35"/>
      <c r="G1321" s="35"/>
      <c r="H1321" s="59"/>
    </row>
    <row r="1322" spans="1:8" ht="15">
      <c r="A1322" s="59"/>
      <c r="B1322" s="59"/>
      <c r="C1322" s="35"/>
      <c r="D1322" s="35"/>
      <c r="E1322" s="35"/>
      <c r="F1322" s="35"/>
      <c r="G1322" s="35"/>
      <c r="H1322" s="59"/>
    </row>
    <row r="1323" spans="1:8" ht="15">
      <c r="A1323" s="59"/>
      <c r="B1323" s="59"/>
      <c r="C1323" s="35"/>
      <c r="D1323" s="35"/>
      <c r="E1323" s="35"/>
      <c r="F1323" s="35"/>
      <c r="G1323" s="35"/>
      <c r="H1323" s="59"/>
    </row>
    <row r="1324" spans="1:8" ht="15">
      <c r="A1324" s="59"/>
      <c r="B1324" s="59"/>
      <c r="C1324" s="35"/>
      <c r="D1324" s="35"/>
      <c r="E1324" s="35"/>
      <c r="F1324" s="35"/>
      <c r="G1324" s="35"/>
      <c r="H1324" s="59"/>
    </row>
    <row r="1325" spans="1:8" ht="15">
      <c r="A1325" s="59"/>
      <c r="B1325" s="59"/>
      <c r="C1325" s="35"/>
      <c r="D1325" s="35"/>
      <c r="E1325" s="35"/>
      <c r="F1325" s="35"/>
      <c r="G1325" s="35"/>
      <c r="H1325" s="59"/>
    </row>
    <row r="1326" spans="1:8" ht="15">
      <c r="A1326" s="59"/>
      <c r="B1326" s="59"/>
      <c r="C1326" s="35"/>
      <c r="D1326" s="35"/>
      <c r="E1326" s="35"/>
      <c r="F1326" s="35"/>
      <c r="G1326" s="35"/>
      <c r="H1326" s="59"/>
    </row>
    <row r="1327" spans="1:8" ht="15">
      <c r="A1327" s="59"/>
      <c r="B1327" s="59"/>
      <c r="C1327" s="35"/>
      <c r="D1327" s="35"/>
      <c r="E1327" s="35"/>
      <c r="F1327" s="35"/>
      <c r="G1327" s="35"/>
      <c r="H1327" s="59"/>
    </row>
    <row r="1328" spans="1:8" ht="15">
      <c r="A1328" s="59"/>
      <c r="B1328" s="59"/>
      <c r="C1328" s="35"/>
      <c r="D1328" s="35"/>
      <c r="E1328" s="35"/>
      <c r="F1328" s="35"/>
      <c r="G1328" s="35"/>
      <c r="H1328" s="59"/>
    </row>
    <row r="1329" spans="1:8" ht="15">
      <c r="A1329" s="59"/>
      <c r="B1329" s="59"/>
      <c r="C1329" s="35"/>
      <c r="D1329" s="35"/>
      <c r="E1329" s="35"/>
      <c r="F1329" s="35"/>
      <c r="G1329" s="35"/>
      <c r="H1329" s="59"/>
    </row>
    <row r="1330" spans="1:8" ht="15">
      <c r="A1330" s="59"/>
      <c r="B1330" s="59"/>
      <c r="C1330" s="35"/>
      <c r="D1330" s="35"/>
      <c r="E1330" s="35"/>
      <c r="F1330" s="35"/>
      <c r="G1330" s="35"/>
      <c r="H1330" s="59"/>
    </row>
    <row r="1331" spans="1:8" ht="15">
      <c r="A1331" s="59"/>
      <c r="B1331" s="59"/>
      <c r="C1331" s="35"/>
      <c r="D1331" s="35"/>
      <c r="E1331" s="35"/>
      <c r="F1331" s="35"/>
      <c r="G1331" s="35"/>
      <c r="H1331" s="59"/>
    </row>
    <row r="1332" spans="1:8" ht="15">
      <c r="A1332" s="59"/>
      <c r="B1332" s="59"/>
      <c r="C1332" s="35"/>
      <c r="D1332" s="35"/>
      <c r="E1332" s="35"/>
      <c r="F1332" s="35"/>
      <c r="G1332" s="35"/>
      <c r="H1332" s="59"/>
    </row>
    <row r="1333" spans="1:8" ht="15">
      <c r="A1333" s="59"/>
      <c r="B1333" s="59"/>
      <c r="C1333" s="35"/>
      <c r="D1333" s="35"/>
      <c r="E1333" s="35"/>
      <c r="F1333" s="35"/>
      <c r="G1333" s="35"/>
      <c r="H1333" s="59"/>
    </row>
    <row r="1334" spans="1:8" ht="15">
      <c r="A1334" s="59"/>
      <c r="B1334" s="59"/>
      <c r="C1334" s="35"/>
      <c r="D1334" s="35"/>
      <c r="E1334" s="35"/>
      <c r="F1334" s="35"/>
      <c r="G1334" s="35"/>
      <c r="H1334" s="59"/>
    </row>
    <row r="1335" spans="1:8" ht="15">
      <c r="A1335" s="59"/>
      <c r="B1335" s="59"/>
      <c r="C1335" s="35"/>
      <c r="D1335" s="35"/>
      <c r="E1335" s="35"/>
      <c r="F1335" s="35"/>
      <c r="G1335" s="35"/>
      <c r="H1335" s="59"/>
    </row>
    <row r="1336" spans="1:8" ht="15">
      <c r="A1336" s="59"/>
      <c r="B1336" s="59"/>
      <c r="C1336" s="35"/>
      <c r="D1336" s="35"/>
      <c r="E1336" s="35"/>
      <c r="F1336" s="35"/>
      <c r="G1336" s="35"/>
      <c r="H1336" s="59"/>
    </row>
    <row r="1337" spans="1:8" ht="15">
      <c r="A1337" s="59"/>
      <c r="B1337" s="59"/>
      <c r="C1337" s="35"/>
      <c r="D1337" s="35"/>
      <c r="E1337" s="35"/>
      <c r="F1337" s="35"/>
      <c r="G1337" s="35"/>
      <c r="H1337" s="59"/>
    </row>
    <row r="1338" spans="1:8" ht="15">
      <c r="A1338" s="59"/>
      <c r="B1338" s="59"/>
      <c r="C1338" s="35"/>
      <c r="D1338" s="35"/>
      <c r="E1338" s="35"/>
      <c r="F1338" s="35"/>
      <c r="G1338" s="35"/>
      <c r="H1338" s="59"/>
    </row>
    <row r="1339" spans="1:8" ht="15">
      <c r="A1339" s="59"/>
      <c r="B1339" s="59"/>
      <c r="C1339" s="35"/>
      <c r="D1339" s="35"/>
      <c r="E1339" s="35"/>
      <c r="F1339" s="35"/>
      <c r="G1339" s="35"/>
      <c r="H1339" s="59"/>
    </row>
    <row r="1340" spans="1:8" ht="15">
      <c r="A1340" s="59"/>
      <c r="B1340" s="59"/>
      <c r="C1340" s="35"/>
      <c r="D1340" s="35"/>
      <c r="E1340" s="35"/>
      <c r="F1340" s="35"/>
      <c r="G1340" s="35"/>
      <c r="H1340" s="59"/>
    </row>
    <row r="1341" spans="1:8" ht="15">
      <c r="A1341" s="59"/>
      <c r="B1341" s="59"/>
      <c r="C1341" s="35"/>
      <c r="D1341" s="35"/>
      <c r="E1341" s="35"/>
      <c r="F1341" s="35"/>
      <c r="G1341" s="35"/>
      <c r="H1341" s="59"/>
    </row>
    <row r="1342" spans="1:8" ht="15">
      <c r="A1342" s="59"/>
      <c r="B1342" s="59"/>
      <c r="C1342" s="35"/>
      <c r="D1342" s="35"/>
      <c r="E1342" s="35"/>
      <c r="F1342" s="35"/>
      <c r="G1342" s="35"/>
      <c r="H1342" s="59"/>
    </row>
    <row r="1343" spans="1:8" ht="15">
      <c r="A1343" s="59"/>
      <c r="B1343" s="59"/>
      <c r="C1343" s="35"/>
      <c r="D1343" s="35"/>
      <c r="E1343" s="35"/>
      <c r="F1343" s="35"/>
      <c r="G1343" s="35"/>
      <c r="H1343" s="59"/>
    </row>
    <row r="1344" spans="1:8" ht="15">
      <c r="A1344" s="59"/>
      <c r="B1344" s="59"/>
      <c r="C1344" s="35"/>
      <c r="D1344" s="35"/>
      <c r="E1344" s="35"/>
      <c r="F1344" s="35"/>
      <c r="G1344" s="35"/>
      <c r="H1344" s="59"/>
    </row>
    <row r="1345" spans="1:8" ht="15">
      <c r="A1345" s="59"/>
      <c r="B1345" s="59"/>
      <c r="C1345" s="35"/>
      <c r="D1345" s="35"/>
      <c r="E1345" s="35"/>
      <c r="F1345" s="35"/>
      <c r="G1345" s="35"/>
      <c r="H1345" s="59"/>
    </row>
    <row r="1346" spans="1:8" ht="15">
      <c r="A1346" s="59"/>
      <c r="B1346" s="59"/>
      <c r="C1346" s="35"/>
      <c r="D1346" s="35"/>
      <c r="E1346" s="35"/>
      <c r="F1346" s="35"/>
      <c r="G1346" s="35"/>
      <c r="H1346" s="59"/>
    </row>
    <row r="1347" spans="1:8" ht="15">
      <c r="A1347" s="59"/>
      <c r="B1347" s="59"/>
      <c r="C1347" s="35"/>
      <c r="D1347" s="35"/>
      <c r="E1347" s="35"/>
      <c r="F1347" s="35"/>
      <c r="G1347" s="35"/>
      <c r="H1347" s="59"/>
    </row>
    <row r="1348" spans="1:8" ht="15">
      <c r="A1348" s="59"/>
      <c r="B1348" s="59"/>
      <c r="C1348" s="35"/>
      <c r="D1348" s="35"/>
      <c r="E1348" s="35"/>
      <c r="F1348" s="35"/>
      <c r="G1348" s="35"/>
      <c r="H1348" s="59"/>
    </row>
    <row r="1349" spans="1:8" ht="15">
      <c r="A1349" s="59"/>
      <c r="B1349" s="59"/>
      <c r="C1349" s="35"/>
      <c r="D1349" s="35"/>
      <c r="E1349" s="35"/>
      <c r="F1349" s="35"/>
      <c r="G1349" s="35"/>
      <c r="H1349" s="59"/>
    </row>
    <row r="1350" spans="1:8" ht="15">
      <c r="A1350" s="59"/>
      <c r="B1350" s="59"/>
      <c r="C1350" s="35"/>
      <c r="D1350" s="35"/>
      <c r="E1350" s="35"/>
      <c r="F1350" s="35"/>
      <c r="G1350" s="35"/>
      <c r="H1350" s="59"/>
    </row>
    <row r="1351" spans="1:8" ht="15">
      <c r="A1351" s="59"/>
      <c r="B1351" s="59"/>
      <c r="C1351" s="35"/>
      <c r="D1351" s="35"/>
      <c r="E1351" s="35"/>
      <c r="F1351" s="35"/>
      <c r="G1351" s="35"/>
      <c r="H1351" s="59"/>
    </row>
    <row r="1352" spans="1:8" ht="15">
      <c r="A1352" s="59"/>
      <c r="B1352" s="59"/>
      <c r="C1352" s="35"/>
      <c r="D1352" s="35"/>
      <c r="E1352" s="35"/>
      <c r="F1352" s="35"/>
      <c r="G1352" s="35"/>
      <c r="H1352" s="59"/>
    </row>
    <row r="1353" spans="1:8" ht="15">
      <c r="A1353" s="59"/>
      <c r="B1353" s="59"/>
      <c r="C1353" s="35"/>
      <c r="D1353" s="35"/>
      <c r="E1353" s="35"/>
      <c r="F1353" s="35"/>
      <c r="G1353" s="35"/>
      <c r="H1353" s="59"/>
    </row>
    <row r="1354" spans="1:8" ht="15">
      <c r="A1354" s="59"/>
      <c r="B1354" s="59"/>
      <c r="C1354" s="35"/>
      <c r="D1354" s="35"/>
      <c r="E1354" s="35"/>
      <c r="F1354" s="35"/>
      <c r="G1354" s="35"/>
      <c r="H1354" s="59"/>
    </row>
    <row r="1355" spans="1:8" ht="15">
      <c r="A1355" s="59"/>
      <c r="B1355" s="59"/>
      <c r="C1355" s="35"/>
      <c r="D1355" s="35"/>
      <c r="E1355" s="35"/>
      <c r="F1355" s="35"/>
      <c r="G1355" s="35"/>
      <c r="H1355" s="59"/>
    </row>
    <row r="1356" spans="1:8" ht="15">
      <c r="A1356" s="59"/>
      <c r="B1356" s="59"/>
      <c r="C1356" s="35"/>
      <c r="D1356" s="35"/>
      <c r="E1356" s="35"/>
      <c r="F1356" s="35"/>
      <c r="G1356" s="35"/>
      <c r="H1356" s="59"/>
    </row>
    <row r="1357" spans="1:8" ht="15">
      <c r="A1357" s="59"/>
      <c r="B1357" s="59"/>
      <c r="C1357" s="35"/>
      <c r="D1357" s="35"/>
      <c r="E1357" s="35"/>
      <c r="F1357" s="35"/>
      <c r="G1357" s="35"/>
      <c r="H1357" s="59"/>
    </row>
    <row r="1358" spans="1:8" ht="15">
      <c r="A1358" s="59"/>
      <c r="B1358" s="59"/>
      <c r="C1358" s="35"/>
      <c r="D1358" s="35"/>
      <c r="E1358" s="35"/>
      <c r="F1358" s="35"/>
      <c r="G1358" s="35"/>
      <c r="H1358" s="59"/>
    </row>
    <row r="1359" spans="1:8" ht="15">
      <c r="A1359" s="59"/>
      <c r="B1359" s="59"/>
      <c r="C1359" s="35"/>
      <c r="D1359" s="35"/>
      <c r="E1359" s="35"/>
      <c r="F1359" s="35"/>
      <c r="G1359" s="35"/>
      <c r="H1359" s="59"/>
    </row>
    <row r="1360" spans="1:8" ht="15">
      <c r="A1360" s="59"/>
      <c r="B1360" s="59"/>
      <c r="C1360" s="35"/>
      <c r="D1360" s="35"/>
      <c r="E1360" s="35"/>
      <c r="F1360" s="35"/>
      <c r="G1360" s="35"/>
      <c r="H1360" s="59"/>
    </row>
    <row r="1361" spans="1:8" ht="15">
      <c r="A1361" s="59"/>
      <c r="B1361" s="59"/>
      <c r="C1361" s="35"/>
      <c r="D1361" s="35"/>
      <c r="E1361" s="35"/>
      <c r="F1361" s="35"/>
      <c r="G1361" s="35"/>
      <c r="H1361" s="59"/>
    </row>
    <row r="1362" spans="1:8" ht="15">
      <c r="A1362" s="59"/>
      <c r="B1362" s="59"/>
      <c r="C1362" s="35"/>
      <c r="D1362" s="35"/>
      <c r="E1362" s="35"/>
      <c r="F1362" s="35"/>
      <c r="G1362" s="35"/>
      <c r="H1362" s="59"/>
    </row>
    <row r="1363" spans="1:8" ht="15">
      <c r="A1363" s="59"/>
      <c r="B1363" s="59"/>
      <c r="C1363" s="35"/>
      <c r="D1363" s="35"/>
      <c r="E1363" s="35"/>
      <c r="F1363" s="35"/>
      <c r="G1363" s="35"/>
      <c r="H1363" s="59"/>
    </row>
    <row r="1364" spans="1:8" ht="15">
      <c r="A1364" s="59"/>
      <c r="B1364" s="59"/>
      <c r="C1364" s="35"/>
      <c r="D1364" s="35"/>
      <c r="E1364" s="35"/>
      <c r="F1364" s="35"/>
      <c r="G1364" s="35"/>
      <c r="H1364" s="59"/>
    </row>
    <row r="1365" spans="1:8" ht="15">
      <c r="A1365" s="59"/>
      <c r="B1365" s="59"/>
      <c r="C1365" s="35"/>
      <c r="D1365" s="35"/>
      <c r="E1365" s="35"/>
      <c r="F1365" s="35"/>
      <c r="G1365" s="35"/>
      <c r="H1365" s="59"/>
    </row>
    <row r="1366" spans="1:8" ht="15">
      <c r="A1366" s="59"/>
      <c r="B1366" s="59"/>
      <c r="C1366" s="35"/>
      <c r="D1366" s="35"/>
      <c r="E1366" s="35"/>
      <c r="F1366" s="35"/>
      <c r="G1366" s="35"/>
      <c r="H1366" s="59"/>
    </row>
    <row r="1367" spans="1:8" ht="15">
      <c r="A1367" s="59"/>
      <c r="B1367" s="59"/>
      <c r="C1367" s="35"/>
      <c r="D1367" s="35"/>
      <c r="E1367" s="35"/>
      <c r="F1367" s="35"/>
      <c r="G1367" s="35"/>
      <c r="H1367" s="59"/>
    </row>
    <row r="1368" spans="1:8" ht="15">
      <c r="A1368" s="59"/>
      <c r="B1368" s="59"/>
      <c r="C1368" s="35"/>
      <c r="D1368" s="35"/>
      <c r="E1368" s="35"/>
      <c r="F1368" s="35"/>
      <c r="G1368" s="35"/>
      <c r="H1368" s="59"/>
    </row>
    <row r="1369" spans="1:8" ht="15">
      <c r="A1369" s="59"/>
      <c r="B1369" s="59"/>
      <c r="C1369" s="35"/>
      <c r="D1369" s="35"/>
      <c r="E1369" s="35"/>
      <c r="F1369" s="35"/>
      <c r="G1369" s="35"/>
      <c r="H1369" s="59"/>
    </row>
    <row r="1370" spans="1:8" ht="15">
      <c r="A1370" s="59"/>
      <c r="B1370" s="59"/>
      <c r="C1370" s="35"/>
      <c r="D1370" s="35"/>
      <c r="E1370" s="35"/>
      <c r="F1370" s="35"/>
      <c r="G1370" s="35"/>
      <c r="H1370" s="59"/>
    </row>
    <row r="1371" spans="1:8" ht="15">
      <c r="A1371" s="59"/>
      <c r="B1371" s="59"/>
      <c r="C1371" s="35"/>
      <c r="D1371" s="35"/>
      <c r="E1371" s="35"/>
      <c r="F1371" s="35"/>
      <c r="G1371" s="35"/>
      <c r="H1371" s="59"/>
    </row>
    <row r="1372" spans="1:8" ht="15">
      <c r="A1372" s="59"/>
      <c r="B1372" s="59"/>
      <c r="C1372" s="35"/>
      <c r="D1372" s="35"/>
      <c r="E1372" s="35"/>
      <c r="F1372" s="35"/>
      <c r="G1372" s="35"/>
      <c r="H1372" s="59"/>
    </row>
    <row r="1373" spans="1:8" ht="15">
      <c r="A1373" s="59"/>
      <c r="B1373" s="59"/>
      <c r="C1373" s="35"/>
      <c r="D1373" s="35"/>
      <c r="E1373" s="35"/>
      <c r="F1373" s="35"/>
      <c r="G1373" s="35"/>
      <c r="H1373" s="59"/>
    </row>
    <row r="1374" spans="1:8" ht="15">
      <c r="A1374" s="59"/>
      <c r="B1374" s="59"/>
      <c r="C1374" s="35"/>
      <c r="D1374" s="35"/>
      <c r="E1374" s="35"/>
      <c r="F1374" s="35"/>
      <c r="G1374" s="35"/>
      <c r="H1374" s="59"/>
    </row>
    <row r="1375" spans="1:8" ht="15">
      <c r="A1375" s="59"/>
      <c r="B1375" s="59"/>
      <c r="C1375" s="35"/>
      <c r="D1375" s="35"/>
      <c r="E1375" s="35"/>
      <c r="F1375" s="35"/>
      <c r="G1375" s="35"/>
      <c r="H1375" s="59"/>
    </row>
    <row r="1376" spans="1:8" ht="15">
      <c r="A1376" s="59"/>
      <c r="B1376" s="59"/>
      <c r="C1376" s="35"/>
      <c r="D1376" s="35"/>
      <c r="E1376" s="35"/>
      <c r="F1376" s="35"/>
      <c r="G1376" s="35"/>
      <c r="H1376" s="59"/>
    </row>
    <row r="1377" spans="1:8" ht="15">
      <c r="A1377" s="59"/>
      <c r="B1377" s="59"/>
      <c r="C1377" s="35"/>
      <c r="D1377" s="35"/>
      <c r="E1377" s="35"/>
      <c r="F1377" s="35"/>
      <c r="G1377" s="35"/>
      <c r="H1377" s="59"/>
    </row>
    <row r="1378" spans="1:8" ht="15">
      <c r="A1378" s="59"/>
      <c r="B1378" s="59"/>
      <c r="C1378" s="35"/>
      <c r="D1378" s="35"/>
      <c r="E1378" s="35"/>
      <c r="F1378" s="35"/>
      <c r="G1378" s="35"/>
      <c r="H1378" s="59"/>
    </row>
    <row r="1379" spans="1:8" ht="15">
      <c r="A1379" s="59"/>
      <c r="B1379" s="59"/>
      <c r="C1379" s="35"/>
      <c r="D1379" s="35"/>
      <c r="E1379" s="35"/>
      <c r="F1379" s="35"/>
      <c r="G1379" s="35"/>
      <c r="H1379" s="59"/>
    </row>
    <row r="1380" spans="1:8" ht="15">
      <c r="A1380" s="59"/>
      <c r="B1380" s="59"/>
      <c r="C1380" s="35"/>
      <c r="D1380" s="35"/>
      <c r="E1380" s="35"/>
      <c r="F1380" s="35"/>
      <c r="G1380" s="35"/>
      <c r="H1380" s="59"/>
    </row>
    <row r="1381" spans="1:8" ht="15">
      <c r="A1381" s="59"/>
      <c r="B1381" s="59"/>
      <c r="C1381" s="35"/>
      <c r="D1381" s="35"/>
      <c r="E1381" s="35"/>
      <c r="F1381" s="35"/>
      <c r="G1381" s="35"/>
      <c r="H1381" s="59"/>
    </row>
    <row r="1382" spans="1:8" ht="15">
      <c r="A1382" s="59"/>
      <c r="B1382" s="59"/>
      <c r="C1382" s="35"/>
      <c r="D1382" s="35"/>
      <c r="E1382" s="35"/>
      <c r="F1382" s="35"/>
      <c r="G1382" s="35"/>
      <c r="H1382" s="59"/>
    </row>
    <row r="1383" spans="1:8" ht="15">
      <c r="A1383" s="59"/>
      <c r="B1383" s="59"/>
      <c r="C1383" s="35"/>
      <c r="D1383" s="35"/>
      <c r="E1383" s="35"/>
      <c r="F1383" s="35"/>
      <c r="G1383" s="35"/>
      <c r="H1383" s="59"/>
    </row>
    <row r="1384" spans="1:8" ht="15">
      <c r="A1384" s="59"/>
      <c r="B1384" s="59"/>
      <c r="C1384" s="35"/>
      <c r="D1384" s="35"/>
      <c r="E1384" s="35"/>
      <c r="F1384" s="35"/>
      <c r="G1384" s="35"/>
      <c r="H1384" s="59"/>
    </row>
    <row r="1385" spans="1:8" ht="15">
      <c r="A1385" s="59"/>
      <c r="B1385" s="59"/>
      <c r="C1385" s="35"/>
      <c r="D1385" s="35"/>
      <c r="E1385" s="35"/>
      <c r="F1385" s="35"/>
      <c r="G1385" s="35"/>
      <c r="H1385" s="59"/>
    </row>
    <row r="1386" spans="1:8" ht="15">
      <c r="A1386" s="59"/>
      <c r="B1386" s="59"/>
      <c r="C1386" s="35"/>
      <c r="D1386" s="35"/>
      <c r="E1386" s="35"/>
      <c r="F1386" s="35"/>
      <c r="G1386" s="35"/>
      <c r="H1386" s="59"/>
    </row>
    <row r="1387" spans="1:8" ht="15">
      <c r="A1387" s="59"/>
      <c r="B1387" s="59"/>
      <c r="C1387" s="35"/>
      <c r="D1387" s="35"/>
      <c r="E1387" s="35"/>
      <c r="F1387" s="35"/>
      <c r="G1387" s="35"/>
      <c r="H1387" s="59"/>
    </row>
    <row r="1388" spans="1:8" ht="15">
      <c r="A1388" s="59"/>
      <c r="B1388" s="59"/>
      <c r="C1388" s="35"/>
      <c r="D1388" s="35"/>
      <c r="E1388" s="35"/>
      <c r="F1388" s="35"/>
      <c r="G1388" s="35"/>
      <c r="H1388" s="59"/>
    </row>
    <row r="1389" spans="1:8" ht="15">
      <c r="A1389" s="59"/>
      <c r="B1389" s="59"/>
      <c r="C1389" s="35"/>
      <c r="D1389" s="35"/>
      <c r="E1389" s="35"/>
      <c r="F1389" s="35"/>
      <c r="G1389" s="35"/>
      <c r="H1389" s="59"/>
    </row>
    <row r="1390" spans="1:8" ht="15">
      <c r="A1390" s="59"/>
      <c r="B1390" s="59"/>
      <c r="C1390" s="35"/>
      <c r="D1390" s="35"/>
      <c r="E1390" s="35"/>
      <c r="F1390" s="35"/>
      <c r="G1390" s="35"/>
      <c r="H1390" s="59"/>
    </row>
    <row r="1391" spans="1:8" ht="15">
      <c r="A1391" s="59"/>
      <c r="B1391" s="59"/>
      <c r="C1391" s="35"/>
      <c r="D1391" s="35"/>
      <c r="E1391" s="35"/>
      <c r="F1391" s="35"/>
      <c r="G1391" s="35"/>
      <c r="H1391" s="59"/>
    </row>
    <row r="1392" spans="1:8" ht="15">
      <c r="A1392" s="59"/>
      <c r="B1392" s="59"/>
      <c r="C1392" s="35"/>
      <c r="D1392" s="35"/>
      <c r="E1392" s="35"/>
      <c r="F1392" s="35"/>
      <c r="G1392" s="35"/>
      <c r="H1392" s="59"/>
    </row>
    <row r="1393" spans="1:8" ht="15">
      <c r="A1393" s="59"/>
      <c r="B1393" s="59"/>
      <c r="C1393" s="35"/>
      <c r="D1393" s="35"/>
      <c r="E1393" s="35"/>
      <c r="F1393" s="35"/>
      <c r="G1393" s="35"/>
      <c r="H1393" s="59"/>
    </row>
    <row r="1394" spans="1:8" ht="15">
      <c r="A1394" s="59"/>
      <c r="B1394" s="59"/>
      <c r="C1394" s="35"/>
      <c r="D1394" s="35"/>
      <c r="E1394" s="35"/>
      <c r="F1394" s="35"/>
      <c r="G1394" s="35"/>
      <c r="H1394" s="59"/>
    </row>
    <row r="1395" spans="1:8" ht="15">
      <c r="A1395" s="59"/>
      <c r="B1395" s="59"/>
      <c r="C1395" s="35"/>
      <c r="D1395" s="35"/>
      <c r="E1395" s="35"/>
      <c r="F1395" s="35"/>
      <c r="G1395" s="35"/>
      <c r="H1395" s="59"/>
    </row>
    <row r="1396" spans="1:8" ht="15">
      <c r="A1396" s="59"/>
      <c r="B1396" s="59"/>
      <c r="C1396" s="35"/>
      <c r="D1396" s="35"/>
      <c r="E1396" s="35"/>
      <c r="F1396" s="35"/>
      <c r="G1396" s="35"/>
      <c r="H1396" s="59"/>
    </row>
    <row r="1397" spans="1:8" ht="15">
      <c r="A1397" s="59"/>
      <c r="B1397" s="59"/>
      <c r="C1397" s="35"/>
      <c r="D1397" s="35"/>
      <c r="E1397" s="35"/>
      <c r="F1397" s="35"/>
      <c r="G1397" s="35"/>
      <c r="H1397" s="59"/>
    </row>
    <row r="1398" spans="1:8" ht="15">
      <c r="A1398" s="59"/>
      <c r="B1398" s="59"/>
      <c r="C1398" s="35"/>
      <c r="D1398" s="35"/>
      <c r="E1398" s="35"/>
      <c r="F1398" s="35"/>
      <c r="G1398" s="35"/>
      <c r="H1398" s="59"/>
    </row>
    <row r="1399" spans="1:8" ht="15">
      <c r="A1399" s="59"/>
      <c r="B1399" s="59"/>
      <c r="C1399" s="35"/>
      <c r="D1399" s="35"/>
      <c r="E1399" s="35"/>
      <c r="F1399" s="35"/>
      <c r="G1399" s="35"/>
      <c r="H1399" s="59"/>
    </row>
    <row r="1400" spans="1:8" ht="15">
      <c r="A1400" s="59"/>
      <c r="B1400" s="59"/>
      <c r="C1400" s="35"/>
      <c r="D1400" s="35"/>
      <c r="E1400" s="35"/>
      <c r="F1400" s="35"/>
      <c r="G1400" s="35"/>
      <c r="H1400" s="59"/>
    </row>
    <row r="1401" spans="1:8" ht="15">
      <c r="A1401" s="59"/>
      <c r="B1401" s="59"/>
      <c r="C1401" s="35"/>
      <c r="D1401" s="35"/>
      <c r="E1401" s="35"/>
      <c r="F1401" s="35"/>
      <c r="G1401" s="35"/>
      <c r="H1401" s="59"/>
    </row>
    <row r="1402" spans="1:8" ht="15">
      <c r="A1402" s="59"/>
      <c r="B1402" s="59"/>
      <c r="C1402" s="35"/>
      <c r="D1402" s="35"/>
      <c r="E1402" s="35"/>
      <c r="F1402" s="35"/>
      <c r="G1402" s="35"/>
      <c r="H1402" s="59"/>
    </row>
    <row r="1403" spans="1:8" ht="15">
      <c r="A1403" s="59"/>
      <c r="B1403" s="59"/>
      <c r="C1403" s="35"/>
      <c r="D1403" s="35"/>
      <c r="E1403" s="35"/>
      <c r="F1403" s="35"/>
      <c r="G1403" s="35"/>
      <c r="H1403" s="59"/>
    </row>
    <row r="1404" spans="1:8" ht="15">
      <c r="A1404" s="59"/>
      <c r="B1404" s="59"/>
      <c r="C1404" s="35"/>
      <c r="D1404" s="35"/>
      <c r="E1404" s="35"/>
      <c r="F1404" s="35"/>
      <c r="G1404" s="35"/>
      <c r="H1404" s="59"/>
    </row>
    <row r="1405" spans="1:8" ht="15">
      <c r="A1405" s="59"/>
      <c r="B1405" s="59"/>
      <c r="C1405" s="35"/>
      <c r="D1405" s="35"/>
      <c r="E1405" s="35"/>
      <c r="F1405" s="35"/>
      <c r="G1405" s="35"/>
      <c r="H1405" s="59"/>
    </row>
    <row r="1406" spans="1:8" ht="15">
      <c r="A1406" s="59"/>
      <c r="B1406" s="59"/>
      <c r="C1406" s="35"/>
      <c r="D1406" s="35"/>
      <c r="E1406" s="35"/>
      <c r="F1406" s="35"/>
      <c r="G1406" s="35"/>
      <c r="H1406" s="59"/>
    </row>
    <row r="1407" spans="1:8" ht="15">
      <c r="A1407" s="59"/>
      <c r="B1407" s="59"/>
      <c r="C1407" s="35"/>
      <c r="D1407" s="35"/>
      <c r="E1407" s="35"/>
      <c r="F1407" s="35"/>
      <c r="G1407" s="35"/>
      <c r="H1407" s="59"/>
    </row>
    <row r="1408" spans="1:8" ht="15">
      <c r="A1408" s="59"/>
      <c r="B1408" s="59"/>
      <c r="C1408" s="35"/>
      <c r="D1408" s="35"/>
      <c r="E1408" s="35"/>
      <c r="F1408" s="35"/>
      <c r="G1408" s="35"/>
      <c r="H1408" s="59"/>
    </row>
    <row r="1409" spans="1:8" ht="15">
      <c r="A1409" s="59"/>
      <c r="B1409" s="59"/>
      <c r="C1409" s="35"/>
      <c r="D1409" s="35"/>
      <c r="E1409" s="35"/>
      <c r="F1409" s="35"/>
      <c r="G1409" s="35"/>
      <c r="H1409" s="59"/>
    </row>
    <row r="1410" spans="1:8" ht="15">
      <c r="A1410" s="59"/>
      <c r="B1410" s="59"/>
      <c r="C1410" s="35"/>
      <c r="D1410" s="35"/>
      <c r="E1410" s="35"/>
      <c r="F1410" s="35"/>
      <c r="G1410" s="35"/>
      <c r="H1410" s="59"/>
    </row>
    <row r="1411" spans="1:8" ht="15">
      <c r="A1411" s="59"/>
      <c r="B1411" s="59"/>
      <c r="C1411" s="35"/>
      <c r="D1411" s="35"/>
      <c r="E1411" s="35"/>
      <c r="F1411" s="35"/>
      <c r="G1411" s="35"/>
      <c r="H1411" s="59"/>
    </row>
    <row r="1412" spans="1:8" ht="15">
      <c r="A1412" s="59"/>
      <c r="B1412" s="59"/>
      <c r="C1412" s="35"/>
      <c r="D1412" s="35"/>
      <c r="E1412" s="35"/>
      <c r="F1412" s="35"/>
      <c r="G1412" s="35"/>
      <c r="H1412" s="59"/>
    </row>
    <row r="1413" spans="1:8" ht="15">
      <c r="A1413" s="59"/>
      <c r="B1413" s="59"/>
      <c r="C1413" s="35"/>
      <c r="D1413" s="35"/>
      <c r="E1413" s="35"/>
      <c r="F1413" s="35"/>
      <c r="G1413" s="35"/>
      <c r="H1413" s="59"/>
    </row>
    <row r="1414" spans="1:8" ht="15">
      <c r="A1414" s="59"/>
      <c r="B1414" s="59"/>
      <c r="C1414" s="35"/>
      <c r="D1414" s="35"/>
      <c r="E1414" s="35"/>
      <c r="F1414" s="35"/>
      <c r="G1414" s="35"/>
      <c r="H1414" s="59"/>
    </row>
    <row r="1415" spans="1:8" ht="15">
      <c r="A1415" s="59"/>
      <c r="B1415" s="59"/>
      <c r="C1415" s="35"/>
      <c r="D1415" s="35"/>
      <c r="E1415" s="35"/>
      <c r="F1415" s="35"/>
      <c r="G1415" s="35"/>
      <c r="H1415" s="59"/>
    </row>
    <row r="1416" spans="1:8" ht="15">
      <c r="A1416" s="59"/>
      <c r="B1416" s="59"/>
      <c r="C1416" s="35"/>
      <c r="D1416" s="35"/>
      <c r="E1416" s="35"/>
      <c r="F1416" s="35"/>
      <c r="G1416" s="35"/>
      <c r="H1416" s="59"/>
    </row>
    <row r="1417" spans="1:8" ht="15">
      <c r="A1417" s="59"/>
      <c r="B1417" s="59"/>
      <c r="C1417" s="35"/>
      <c r="D1417" s="35"/>
      <c r="E1417" s="35"/>
      <c r="F1417" s="35"/>
      <c r="G1417" s="35"/>
      <c r="H1417" s="59"/>
    </row>
    <row r="1418" spans="1:8" ht="15">
      <c r="A1418" s="59"/>
      <c r="B1418" s="59"/>
      <c r="C1418" s="35"/>
      <c r="D1418" s="35"/>
      <c r="E1418" s="35"/>
      <c r="F1418" s="35"/>
      <c r="G1418" s="35"/>
      <c r="H1418" s="59"/>
    </row>
    <row r="1419" spans="1:8" ht="15">
      <c r="A1419" s="59"/>
      <c r="B1419" s="59"/>
      <c r="C1419" s="35"/>
      <c r="D1419" s="35"/>
      <c r="E1419" s="35"/>
      <c r="F1419" s="35"/>
      <c r="G1419" s="35"/>
      <c r="H1419" s="59"/>
    </row>
    <row r="1420" spans="1:8" ht="15">
      <c r="A1420" s="59"/>
      <c r="B1420" s="59"/>
      <c r="C1420" s="35"/>
      <c r="D1420" s="35"/>
      <c r="E1420" s="35"/>
      <c r="F1420" s="35"/>
      <c r="G1420" s="35"/>
      <c r="H1420" s="59"/>
    </row>
    <row r="1421" spans="1:8" ht="15">
      <c r="A1421" s="59"/>
      <c r="B1421" s="59"/>
      <c r="C1421" s="35"/>
      <c r="D1421" s="35"/>
      <c r="E1421" s="35"/>
      <c r="F1421" s="35"/>
      <c r="G1421" s="35"/>
      <c r="H1421" s="59"/>
    </row>
    <row r="1422" spans="1:8" ht="15">
      <c r="A1422" s="59"/>
      <c r="B1422" s="59"/>
      <c r="C1422" s="35"/>
      <c r="D1422" s="35"/>
      <c r="E1422" s="35"/>
      <c r="F1422" s="35"/>
      <c r="G1422" s="35"/>
      <c r="H1422" s="59"/>
    </row>
    <row r="1423" spans="1:8" ht="15">
      <c r="A1423" s="59"/>
      <c r="B1423" s="59"/>
      <c r="C1423" s="35"/>
      <c r="D1423" s="35"/>
      <c r="E1423" s="35"/>
      <c r="F1423" s="35"/>
      <c r="G1423" s="35"/>
      <c r="H1423" s="59"/>
    </row>
  </sheetData>
  <mergeCells count="19">
    <mergeCell ref="A5:A8"/>
    <mergeCell ref="A30:F30"/>
    <mergeCell ref="A48:B48"/>
    <mergeCell ref="A52:F52"/>
    <mergeCell ref="B5:B8"/>
    <mergeCell ref="I6:I8"/>
    <mergeCell ref="D6:D8"/>
    <mergeCell ref="E6:E8"/>
    <mergeCell ref="F6:F8"/>
    <mergeCell ref="A56:H56"/>
    <mergeCell ref="A2:I2"/>
    <mergeCell ref="A3:I3"/>
    <mergeCell ref="C5:D5"/>
    <mergeCell ref="E5:F5"/>
    <mergeCell ref="G5:G8"/>
    <mergeCell ref="H5:I5"/>
    <mergeCell ref="C6:C8"/>
    <mergeCell ref="H6:H8"/>
    <mergeCell ref="A55:F55"/>
  </mergeCells>
  <printOptions horizontalCentered="1"/>
  <pageMargins left="0.5905511811023623" right="0.2362204724409449" top="0.19" bottom="0.2362204724409449" header="0.17" footer="0.1968503937007874"/>
  <pageSetup horizontalDpi="600" verticalDpi="600" orientation="landscape" paperSize="9" scale="67" r:id="rId1"/>
  <rowBreaks count="1" manualBreakCount="1">
    <brk id="30" max="8" man="1"/>
  </rowBreaks>
</worksheet>
</file>

<file path=xl/worksheets/sheet5.xml><?xml version="1.0" encoding="utf-8"?>
<worksheet xmlns="http://schemas.openxmlformats.org/spreadsheetml/2006/main" xmlns:r="http://schemas.openxmlformats.org/officeDocument/2006/relationships">
  <sheetPr>
    <tabColor indexed="43"/>
  </sheetPr>
  <dimension ref="A1:C93"/>
  <sheetViews>
    <sheetView workbookViewId="0" topLeftCell="A54">
      <selection activeCell="A69" sqref="A69:B75"/>
    </sheetView>
  </sheetViews>
  <sheetFormatPr defaultColWidth="9.140625" defaultRowHeight="12.75"/>
  <cols>
    <col min="1" max="1" width="9.140625" style="715" customWidth="1"/>
    <col min="2" max="2" width="82.8515625" style="1031" customWidth="1"/>
    <col min="3" max="3" width="21.140625" style="831" customWidth="1"/>
    <col min="4" max="16384" width="9.140625" style="715" customWidth="1"/>
  </cols>
  <sheetData>
    <row r="1" ht="15">
      <c r="C1" s="1032" t="s">
        <v>421</v>
      </c>
    </row>
    <row r="2" spans="1:3" ht="19.5" customHeight="1">
      <c r="A2" s="1460" t="s">
        <v>1480</v>
      </c>
      <c r="B2" s="1460"/>
      <c r="C2" s="1460"/>
    </row>
    <row r="3" spans="1:3" ht="19.5" customHeight="1">
      <c r="A3" s="1460" t="s">
        <v>422</v>
      </c>
      <c r="B3" s="1460"/>
      <c r="C3" s="1460"/>
    </row>
    <row r="4" ht="19.5" customHeight="1">
      <c r="C4" s="1032" t="s">
        <v>44</v>
      </c>
    </row>
    <row r="5" spans="1:3" ht="27.75" customHeight="1">
      <c r="A5" s="1101" t="s">
        <v>656</v>
      </c>
      <c r="B5" s="1033" t="s">
        <v>1481</v>
      </c>
      <c r="C5" s="1034" t="s">
        <v>1598</v>
      </c>
    </row>
    <row r="6" spans="1:3" ht="19.5" customHeight="1">
      <c r="A6" s="1035">
        <v>1</v>
      </c>
      <c r="B6" s="1036" t="s">
        <v>1844</v>
      </c>
      <c r="C6" s="1037">
        <f>SUM(C7:C19)</f>
        <v>438644</v>
      </c>
    </row>
    <row r="7" spans="1:3" ht="19.5" customHeight="1">
      <c r="A7" s="857" t="s">
        <v>105</v>
      </c>
      <c r="B7" s="1038" t="s">
        <v>1484</v>
      </c>
      <c r="C7" s="1039">
        <v>9700</v>
      </c>
    </row>
    <row r="8" spans="1:3" ht="19.5" customHeight="1">
      <c r="A8" s="855" t="s">
        <v>106</v>
      </c>
      <c r="B8" s="1461" t="s">
        <v>1488</v>
      </c>
      <c r="C8" s="1462"/>
    </row>
    <row r="9" spans="1:3" ht="19.5" customHeight="1">
      <c r="A9" s="851" t="s">
        <v>141</v>
      </c>
      <c r="B9" s="1041" t="s">
        <v>423</v>
      </c>
      <c r="C9" s="1042">
        <v>180097</v>
      </c>
    </row>
    <row r="10" spans="1:3" ht="19.5" customHeight="1">
      <c r="A10" s="851" t="s">
        <v>142</v>
      </c>
      <c r="B10" s="1041" t="s">
        <v>424</v>
      </c>
      <c r="C10" s="1042">
        <v>14627</v>
      </c>
    </row>
    <row r="11" spans="1:3" ht="19.5" customHeight="1">
      <c r="A11" s="851" t="s">
        <v>549</v>
      </c>
      <c r="B11" s="1335" t="s">
        <v>1791</v>
      </c>
      <c r="C11" s="1042">
        <v>2500</v>
      </c>
    </row>
    <row r="12" spans="1:3" ht="19.5" customHeight="1">
      <c r="A12" s="851" t="s">
        <v>107</v>
      </c>
      <c r="B12" s="1043" t="s">
        <v>1398</v>
      </c>
      <c r="C12" s="1042">
        <v>2000</v>
      </c>
    </row>
    <row r="13" spans="1:3" ht="19.5" customHeight="1">
      <c r="A13" s="851" t="s">
        <v>108</v>
      </c>
      <c r="B13" s="1043" t="s">
        <v>1489</v>
      </c>
      <c r="C13" s="1042">
        <v>75134</v>
      </c>
    </row>
    <row r="14" spans="1:3" ht="19.5" customHeight="1">
      <c r="A14" s="851" t="s">
        <v>425</v>
      </c>
      <c r="B14" s="1043" t="s">
        <v>988</v>
      </c>
      <c r="C14" s="1042">
        <v>50975</v>
      </c>
    </row>
    <row r="15" spans="1:3" ht="19.5" customHeight="1">
      <c r="A15" s="851" t="s">
        <v>426</v>
      </c>
      <c r="B15" s="1043" t="s">
        <v>1490</v>
      </c>
      <c r="C15" s="1042">
        <v>4000</v>
      </c>
    </row>
    <row r="16" spans="1:3" ht="19.5" customHeight="1">
      <c r="A16" s="851" t="s">
        <v>427</v>
      </c>
      <c r="B16" s="1043" t="s">
        <v>1486</v>
      </c>
      <c r="C16" s="1044">
        <v>11711</v>
      </c>
    </row>
    <row r="17" spans="1:3" ht="19.5" customHeight="1">
      <c r="A17" s="851" t="s">
        <v>428</v>
      </c>
      <c r="B17" s="1043" t="s">
        <v>1485</v>
      </c>
      <c r="C17" s="1045">
        <v>35000</v>
      </c>
    </row>
    <row r="18" spans="1:3" ht="19.5" customHeight="1">
      <c r="A18" s="851" t="s">
        <v>429</v>
      </c>
      <c r="B18" s="1043" t="s">
        <v>1213</v>
      </c>
      <c r="C18" s="1044">
        <v>2900</v>
      </c>
    </row>
    <row r="19" spans="1:3" ht="19.5" customHeight="1">
      <c r="A19" s="851" t="s">
        <v>430</v>
      </c>
      <c r="B19" s="1047" t="s">
        <v>1487</v>
      </c>
      <c r="C19" s="1048">
        <v>50000</v>
      </c>
    </row>
    <row r="20" spans="1:3" ht="19.5" customHeight="1">
      <c r="A20" s="1035">
        <v>2</v>
      </c>
      <c r="B20" s="1036" t="s">
        <v>1845</v>
      </c>
      <c r="C20" s="1037">
        <f>SUM(C21:C22)</f>
        <v>188188</v>
      </c>
    </row>
    <row r="21" spans="1:3" ht="19.5" customHeight="1">
      <c r="A21" s="855" t="s">
        <v>110</v>
      </c>
      <c r="B21" s="1049" t="s">
        <v>1491</v>
      </c>
      <c r="C21" s="1040">
        <v>76585</v>
      </c>
    </row>
    <row r="22" spans="1:3" ht="19.5" customHeight="1">
      <c r="A22" s="1046" t="s">
        <v>111</v>
      </c>
      <c r="B22" s="1050" t="s">
        <v>1263</v>
      </c>
      <c r="C22" s="1051">
        <v>111603</v>
      </c>
    </row>
    <row r="23" spans="1:3" ht="19.5" customHeight="1">
      <c r="A23" s="1035">
        <v>3</v>
      </c>
      <c r="B23" s="1036" t="s">
        <v>1846</v>
      </c>
      <c r="C23" s="1037">
        <f>SUM(C24:C24)</f>
        <v>280000</v>
      </c>
    </row>
    <row r="24" spans="1:3" ht="19.5" customHeight="1">
      <c r="A24" s="855" t="s">
        <v>143</v>
      </c>
      <c r="B24" s="1049" t="s">
        <v>1671</v>
      </c>
      <c r="C24" s="1040">
        <v>280000</v>
      </c>
    </row>
    <row r="25" spans="1:3" ht="19.5" customHeight="1">
      <c r="A25" s="1035">
        <v>4</v>
      </c>
      <c r="B25" s="1036" t="s">
        <v>1219</v>
      </c>
      <c r="C25" s="1037">
        <f>SUM(C26,C31)</f>
        <v>483400</v>
      </c>
    </row>
    <row r="26" spans="1:3" ht="19.5" customHeight="1">
      <c r="A26" s="806" t="s">
        <v>122</v>
      </c>
      <c r="B26" s="1052" t="s">
        <v>1225</v>
      </c>
      <c r="C26" s="1053">
        <f>SUM(C27:C30)</f>
        <v>471400</v>
      </c>
    </row>
    <row r="27" spans="1:3" ht="19.5" customHeight="1">
      <c r="A27" s="851" t="s">
        <v>792</v>
      </c>
      <c r="B27" s="1041" t="s">
        <v>250</v>
      </c>
      <c r="C27" s="1054">
        <v>36300</v>
      </c>
    </row>
    <row r="28" spans="1:3" ht="19.5" customHeight="1">
      <c r="A28" s="851" t="s">
        <v>793</v>
      </c>
      <c r="B28" s="1055" t="s">
        <v>550</v>
      </c>
      <c r="C28" s="1054">
        <v>32000</v>
      </c>
    </row>
    <row r="29" spans="1:3" ht="19.5" customHeight="1">
      <c r="A29" s="851" t="s">
        <v>1702</v>
      </c>
      <c r="B29" s="1056" t="s">
        <v>463</v>
      </c>
      <c r="C29" s="1054">
        <v>362088</v>
      </c>
    </row>
    <row r="30" spans="1:3" ht="19.5" customHeight="1">
      <c r="A30" s="1046" t="s">
        <v>1703</v>
      </c>
      <c r="B30" s="1057" t="s">
        <v>1822</v>
      </c>
      <c r="C30" s="1058">
        <v>41012</v>
      </c>
    </row>
    <row r="31" spans="1:3" ht="19.5" customHeight="1">
      <c r="A31" s="804" t="s">
        <v>123</v>
      </c>
      <c r="B31" s="1059" t="s">
        <v>807</v>
      </c>
      <c r="C31" s="1060">
        <f>SUM(C32)</f>
        <v>12000</v>
      </c>
    </row>
    <row r="32" spans="1:3" ht="19.5" customHeight="1">
      <c r="A32" s="1061" t="s">
        <v>794</v>
      </c>
      <c r="B32" s="1062" t="s">
        <v>711</v>
      </c>
      <c r="C32" s="568">
        <v>12000</v>
      </c>
    </row>
    <row r="33" spans="1:3" ht="26.25" customHeight="1">
      <c r="A33" s="1456" t="s">
        <v>441</v>
      </c>
      <c r="B33" s="1457"/>
      <c r="C33" s="1063">
        <f>SUM(C25,C23,C20,C6)</f>
        <v>1390232</v>
      </c>
    </row>
    <row r="34" spans="1:3" ht="19.5" customHeight="1">
      <c r="A34" s="1463"/>
      <c r="B34" s="1463"/>
      <c r="C34" s="1463"/>
    </row>
    <row r="35" spans="1:3" ht="19.5" customHeight="1">
      <c r="A35" s="1035">
        <v>5</v>
      </c>
      <c r="B35" s="1093" t="s">
        <v>1215</v>
      </c>
      <c r="C35" s="1094">
        <f>SUM(C37:C39)</f>
        <v>322981</v>
      </c>
    </row>
    <row r="36" spans="1:3" ht="19.5" customHeight="1">
      <c r="A36" s="855" t="s">
        <v>1718</v>
      </c>
      <c r="B36" s="1458" t="s">
        <v>431</v>
      </c>
      <c r="C36" s="1459"/>
    </row>
    <row r="37" spans="1:3" ht="19.5" customHeight="1">
      <c r="A37" s="851" t="s">
        <v>804</v>
      </c>
      <c r="B37" s="1275" t="s">
        <v>1317</v>
      </c>
      <c r="C37" s="1054">
        <v>149257</v>
      </c>
    </row>
    <row r="38" spans="1:3" ht="19.5" customHeight="1">
      <c r="A38" s="851" t="s">
        <v>805</v>
      </c>
      <c r="B38" s="1275" t="s">
        <v>1592</v>
      </c>
      <c r="C38" s="1054">
        <v>125400</v>
      </c>
    </row>
    <row r="39" spans="1:3" ht="19.5" customHeight="1">
      <c r="A39" s="856" t="s">
        <v>1719</v>
      </c>
      <c r="B39" s="1276" t="s">
        <v>1216</v>
      </c>
      <c r="C39" s="1065">
        <v>48324</v>
      </c>
    </row>
    <row r="40" spans="1:3" ht="19.5" customHeight="1">
      <c r="A40" s="1035">
        <v>6</v>
      </c>
      <c r="B40" s="1277" t="s">
        <v>1847</v>
      </c>
      <c r="C40" s="1067">
        <f>SUM(C41:C43)</f>
        <v>250800</v>
      </c>
    </row>
    <row r="41" spans="1:3" ht="19.5" customHeight="1">
      <c r="A41" s="851" t="s">
        <v>1737</v>
      </c>
      <c r="B41" s="1041" t="s">
        <v>713</v>
      </c>
      <c r="C41" s="1044">
        <v>9000</v>
      </c>
    </row>
    <row r="42" spans="1:3" ht="19.5" customHeight="1">
      <c r="A42" s="851" t="s">
        <v>624</v>
      </c>
      <c r="B42" s="1041" t="s">
        <v>1773</v>
      </c>
      <c r="C42" s="1044">
        <v>200000</v>
      </c>
    </row>
    <row r="43" spans="1:3" ht="19.5" customHeight="1">
      <c r="A43" s="1046" t="s">
        <v>625</v>
      </c>
      <c r="B43" s="1068" t="s">
        <v>1214</v>
      </c>
      <c r="C43" s="1058">
        <v>41800</v>
      </c>
    </row>
    <row r="44" spans="1:3" ht="19.5" customHeight="1">
      <c r="A44" s="1035">
        <v>7</v>
      </c>
      <c r="B44" s="1066" t="s">
        <v>1848</v>
      </c>
      <c r="C44" s="1067">
        <f>SUM(C45)</f>
        <v>65000</v>
      </c>
    </row>
    <row r="45" spans="1:3" ht="19.5" customHeight="1">
      <c r="A45" s="1069" t="s">
        <v>1738</v>
      </c>
      <c r="B45" s="1070" t="s">
        <v>432</v>
      </c>
      <c r="C45" s="1071">
        <v>65000</v>
      </c>
    </row>
    <row r="46" spans="1:3" ht="19.5" customHeight="1">
      <c r="A46" s="1035" t="s">
        <v>22</v>
      </c>
      <c r="B46" s="1066" t="s">
        <v>1422</v>
      </c>
      <c r="C46" s="1067">
        <f>SUM(C64,C57,C47)</f>
        <v>1091250</v>
      </c>
    </row>
    <row r="47" spans="1:3" ht="19.5" customHeight="1">
      <c r="A47" s="801" t="s">
        <v>1743</v>
      </c>
      <c r="B47" s="1072" t="s">
        <v>0</v>
      </c>
      <c r="C47" s="1073">
        <f>SUM(C48:C56)</f>
        <v>808814</v>
      </c>
    </row>
    <row r="48" spans="1:3" ht="19.5" customHeight="1">
      <c r="A48" s="855" t="s">
        <v>442</v>
      </c>
      <c r="B48" s="1064" t="s">
        <v>1116</v>
      </c>
      <c r="C48" s="1065">
        <v>336000</v>
      </c>
    </row>
    <row r="49" spans="1:3" ht="19.5" customHeight="1">
      <c r="A49" s="851" t="s">
        <v>443</v>
      </c>
      <c r="B49" s="1041" t="s">
        <v>1115</v>
      </c>
      <c r="C49" s="1054">
        <v>45390</v>
      </c>
    </row>
    <row r="50" spans="1:3" ht="19.5" customHeight="1">
      <c r="A50" s="855" t="s">
        <v>444</v>
      </c>
      <c r="B50" s="1041" t="s">
        <v>852</v>
      </c>
      <c r="C50" s="1054">
        <v>115200</v>
      </c>
    </row>
    <row r="51" spans="1:3" ht="19.5" customHeight="1">
      <c r="A51" s="851" t="s">
        <v>445</v>
      </c>
      <c r="B51" s="1074" t="s">
        <v>853</v>
      </c>
      <c r="C51" s="1075">
        <v>44053</v>
      </c>
    </row>
    <row r="52" spans="1:3" ht="19.5" customHeight="1">
      <c r="A52" s="855" t="s">
        <v>446</v>
      </c>
      <c r="B52" s="1074" t="s">
        <v>1420</v>
      </c>
      <c r="C52" s="1075">
        <v>67514</v>
      </c>
    </row>
    <row r="53" spans="1:3" ht="19.5" customHeight="1">
      <c r="A53" s="851" t="s">
        <v>447</v>
      </c>
      <c r="B53" s="1074" t="s">
        <v>1421</v>
      </c>
      <c r="C53" s="1075">
        <v>52900</v>
      </c>
    </row>
    <row r="54" spans="1:3" ht="19.5" customHeight="1">
      <c r="A54" s="855" t="s">
        <v>448</v>
      </c>
      <c r="B54" s="1076" t="s">
        <v>551</v>
      </c>
      <c r="C54" s="1075">
        <v>3000</v>
      </c>
    </row>
    <row r="55" spans="1:3" ht="19.5" customHeight="1">
      <c r="A55" s="851" t="s">
        <v>449</v>
      </c>
      <c r="B55" s="1055" t="s">
        <v>634</v>
      </c>
      <c r="C55" s="1075">
        <v>85000</v>
      </c>
    </row>
    <row r="56" spans="1:3" ht="19.5" customHeight="1">
      <c r="A56" s="856" t="s">
        <v>450</v>
      </c>
      <c r="B56" s="1057" t="s">
        <v>1816</v>
      </c>
      <c r="C56" s="1077">
        <v>59757</v>
      </c>
    </row>
    <row r="57" spans="1:3" ht="19.5" customHeight="1">
      <c r="A57" s="804" t="s">
        <v>1744</v>
      </c>
      <c r="B57" s="1059" t="s">
        <v>1</v>
      </c>
      <c r="C57" s="1060">
        <f>SUM(C58:C63)</f>
        <v>128516</v>
      </c>
    </row>
    <row r="58" spans="1:3" ht="19.5" customHeight="1">
      <c r="A58" s="855" t="s">
        <v>451</v>
      </c>
      <c r="B58" s="1078" t="s">
        <v>853</v>
      </c>
      <c r="C58" s="1065">
        <v>45535</v>
      </c>
    </row>
    <row r="59" spans="1:3" ht="19.5" customHeight="1">
      <c r="A59" s="851" t="s">
        <v>452</v>
      </c>
      <c r="B59" s="1074" t="s">
        <v>1576</v>
      </c>
      <c r="C59" s="1054">
        <v>12825</v>
      </c>
    </row>
    <row r="60" spans="1:3" ht="19.5" customHeight="1">
      <c r="A60" s="855" t="s">
        <v>453</v>
      </c>
      <c r="B60" s="1074" t="s">
        <v>461</v>
      </c>
      <c r="C60" s="1054">
        <v>6899</v>
      </c>
    </row>
    <row r="61" spans="1:3" ht="19.5" customHeight="1">
      <c r="A61" s="851" t="s">
        <v>454</v>
      </c>
      <c r="B61" s="1074" t="s">
        <v>462</v>
      </c>
      <c r="C61" s="1054">
        <v>45000</v>
      </c>
    </row>
    <row r="62" spans="1:3" ht="19.5" customHeight="1">
      <c r="A62" s="855" t="s">
        <v>455</v>
      </c>
      <c r="B62" s="1079" t="s">
        <v>1399</v>
      </c>
      <c r="C62" s="1080">
        <v>2257</v>
      </c>
    </row>
    <row r="63" spans="1:3" ht="19.5" customHeight="1">
      <c r="A63" s="856" t="s">
        <v>456</v>
      </c>
      <c r="B63" s="1057" t="s">
        <v>1220</v>
      </c>
      <c r="C63" s="1058">
        <v>16000</v>
      </c>
    </row>
    <row r="64" spans="1:3" ht="19.5" customHeight="1">
      <c r="A64" s="804" t="s">
        <v>1745</v>
      </c>
      <c r="B64" s="1081" t="s">
        <v>2</v>
      </c>
      <c r="C64" s="1060">
        <f>SUM(C65:C67)</f>
        <v>153920</v>
      </c>
    </row>
    <row r="65" spans="1:3" ht="19.5" customHeight="1">
      <c r="A65" s="855" t="s">
        <v>457</v>
      </c>
      <c r="B65" s="1082" t="s">
        <v>1400</v>
      </c>
      <c r="C65" s="1083">
        <v>25000</v>
      </c>
    </row>
    <row r="66" spans="1:3" ht="19.5" customHeight="1">
      <c r="A66" s="851" t="s">
        <v>458</v>
      </c>
      <c r="B66" s="1074" t="s">
        <v>1593</v>
      </c>
      <c r="C66" s="1080">
        <v>87996</v>
      </c>
    </row>
    <row r="67" spans="1:3" ht="19.5" customHeight="1">
      <c r="A67" s="1046" t="s">
        <v>459</v>
      </c>
      <c r="B67" s="1057" t="s">
        <v>552</v>
      </c>
      <c r="C67" s="1084">
        <v>40924</v>
      </c>
    </row>
    <row r="68" spans="1:3" ht="27" customHeight="1">
      <c r="A68" s="1454" t="s">
        <v>460</v>
      </c>
      <c r="B68" s="1455"/>
      <c r="C68" s="1067">
        <f>SUM(C46,C44,C40,C35)</f>
        <v>1730031</v>
      </c>
    </row>
    <row r="69" spans="1:3" ht="21.75" customHeight="1">
      <c r="A69" s="1035" t="s">
        <v>24</v>
      </c>
      <c r="B69" s="1085" t="s">
        <v>1086</v>
      </c>
      <c r="C69" s="1086">
        <f>SUM(C70:C71)</f>
        <v>12000</v>
      </c>
    </row>
    <row r="70" spans="1:3" ht="21.75" customHeight="1">
      <c r="A70" s="855" t="s">
        <v>592</v>
      </c>
      <c r="B70" s="1064" t="s">
        <v>1222</v>
      </c>
      <c r="C70" s="1065">
        <v>1000</v>
      </c>
    </row>
    <row r="71" spans="1:3" ht="21.75" customHeight="1">
      <c r="A71" s="1046" t="s">
        <v>593</v>
      </c>
      <c r="B71" s="1068" t="s">
        <v>1594</v>
      </c>
      <c r="C71" s="1058">
        <v>11000</v>
      </c>
    </row>
    <row r="72" spans="1:3" ht="21.75" customHeight="1">
      <c r="A72" s="1035" t="s">
        <v>1079</v>
      </c>
      <c r="B72" s="1085" t="s">
        <v>433</v>
      </c>
      <c r="C72" s="1086">
        <f>SUM(C73:C75)</f>
        <v>3808907</v>
      </c>
    </row>
    <row r="73" spans="1:3" ht="21.75" customHeight="1">
      <c r="A73" s="855" t="s">
        <v>601</v>
      </c>
      <c r="B73" s="1087" t="s">
        <v>1262</v>
      </c>
      <c r="C73" s="1040">
        <v>777218</v>
      </c>
    </row>
    <row r="74" spans="1:3" ht="21.75" customHeight="1">
      <c r="A74" s="851" t="s">
        <v>602</v>
      </c>
      <c r="B74" s="1088" t="s">
        <v>1155</v>
      </c>
      <c r="C74" s="1054">
        <v>2402689</v>
      </c>
    </row>
    <row r="75" spans="1:3" ht="21.75" customHeight="1">
      <c r="A75" s="1046" t="s">
        <v>603</v>
      </c>
      <c r="B75" s="1089" t="s">
        <v>851</v>
      </c>
      <c r="C75" s="1051">
        <v>629000</v>
      </c>
    </row>
    <row r="76" spans="1:3" ht="27" customHeight="1">
      <c r="A76" s="1090" t="s">
        <v>434</v>
      </c>
      <c r="B76" s="1091"/>
      <c r="C76" s="96">
        <f>SUM(C72,C69,C68,C33)</f>
        <v>6941170</v>
      </c>
    </row>
    <row r="77" ht="15">
      <c r="C77" s="14"/>
    </row>
    <row r="78" ht="15">
      <c r="C78" s="14"/>
    </row>
    <row r="79" ht="15">
      <c r="C79" s="14"/>
    </row>
    <row r="80" ht="15">
      <c r="C80" s="14"/>
    </row>
    <row r="81" ht="15">
      <c r="C81" s="14"/>
    </row>
    <row r="93" ht="15">
      <c r="B93" s="1092"/>
    </row>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sheetData>
  <mergeCells count="7">
    <mergeCell ref="A68:B68"/>
    <mergeCell ref="A33:B33"/>
    <mergeCell ref="B36:C36"/>
    <mergeCell ref="A2:C2"/>
    <mergeCell ref="A3:C3"/>
    <mergeCell ref="B8:C8"/>
    <mergeCell ref="A34:C34"/>
  </mergeCells>
  <printOptions/>
  <pageMargins left="0.75" right="0.75" top="1" bottom="1" header="0.5" footer="0.5"/>
  <pageSetup horizontalDpi="600" verticalDpi="600" orientation="portrait" paperSize="9" scale="76" r:id="rId1"/>
  <rowBreaks count="1" manualBreakCount="1">
    <brk id="45" max="2" man="1"/>
  </rowBreaks>
</worksheet>
</file>

<file path=xl/worksheets/sheet6.xml><?xml version="1.0" encoding="utf-8"?>
<worksheet xmlns="http://schemas.openxmlformats.org/spreadsheetml/2006/main" xmlns:r="http://schemas.openxmlformats.org/officeDocument/2006/relationships">
  <sheetPr codeName="Munka9">
    <tabColor indexed="43"/>
  </sheetPr>
  <dimension ref="A1:C60"/>
  <sheetViews>
    <sheetView workbookViewId="0" topLeftCell="A16">
      <selection activeCell="B62" sqref="B62"/>
    </sheetView>
  </sheetViews>
  <sheetFormatPr defaultColWidth="9.140625" defaultRowHeight="12.75"/>
  <cols>
    <col min="1" max="1" width="4.8515625" style="8" customWidth="1"/>
    <col min="2" max="2" width="55.57421875" style="9" customWidth="1"/>
    <col min="3" max="3" width="18.421875" style="9" customWidth="1"/>
    <col min="4" max="16384" width="9.140625" style="9" customWidth="1"/>
  </cols>
  <sheetData>
    <row r="1" ht="15">
      <c r="C1" s="10" t="s">
        <v>47</v>
      </c>
    </row>
    <row r="2" ht="15">
      <c r="C2" s="10"/>
    </row>
    <row r="5" spans="1:3" ht="18" customHeight="1">
      <c r="A5" s="1470" t="s">
        <v>4</v>
      </c>
      <c r="B5" s="1470"/>
      <c r="C5" s="1470"/>
    </row>
    <row r="6" spans="1:3" ht="18" customHeight="1">
      <c r="A6" s="1470" t="s">
        <v>1599</v>
      </c>
      <c r="B6" s="1470"/>
      <c r="C6" s="1470"/>
    </row>
    <row r="7" spans="2:3" ht="15">
      <c r="B7" s="11"/>
      <c r="C7" s="11"/>
    </row>
    <row r="10" ht="15">
      <c r="C10" s="180" t="s">
        <v>44</v>
      </c>
    </row>
    <row r="11" spans="1:3" ht="30" customHeight="1">
      <c r="A11" s="1471" t="s">
        <v>259</v>
      </c>
      <c r="B11" s="1472"/>
      <c r="C11" s="174" t="s">
        <v>260</v>
      </c>
    </row>
    <row r="12" spans="1:3" ht="15">
      <c r="A12" s="1469">
        <v>1</v>
      </c>
      <c r="B12" s="1473" t="s">
        <v>45</v>
      </c>
      <c r="C12" s="1468">
        <f>'1. sz. melléklet'!B13</f>
        <v>420000</v>
      </c>
    </row>
    <row r="13" spans="1:3" ht="15">
      <c r="A13" s="1464"/>
      <c r="B13" s="1474"/>
      <c r="C13" s="1467"/>
    </row>
    <row r="14" spans="1:3" ht="15">
      <c r="A14" s="1464">
        <v>2</v>
      </c>
      <c r="B14" s="1465" t="s">
        <v>261</v>
      </c>
      <c r="C14" s="1466">
        <f>'1. sz. melléklet'!B14</f>
        <v>4376000</v>
      </c>
    </row>
    <row r="15" spans="1:3" ht="15">
      <c r="A15" s="1464"/>
      <c r="B15" s="1465"/>
      <c r="C15" s="1467"/>
    </row>
    <row r="16" spans="1:3" ht="15">
      <c r="A16" s="1464">
        <v>3</v>
      </c>
      <c r="B16" s="1465" t="s">
        <v>262</v>
      </c>
      <c r="C16" s="1466">
        <f>'1. sz. melléklet'!B23</f>
        <v>510000</v>
      </c>
    </row>
    <row r="17" spans="1:3" ht="15">
      <c r="A17" s="1464"/>
      <c r="B17" s="1465"/>
      <c r="C17" s="1467"/>
    </row>
    <row r="18" spans="1:3" ht="15">
      <c r="A18" s="1469">
        <v>4</v>
      </c>
      <c r="B18" s="1465" t="s">
        <v>1849</v>
      </c>
      <c r="C18" s="1466">
        <f>'1. sz. melléklet'!B54</f>
        <v>280000</v>
      </c>
    </row>
    <row r="19" spans="1:3" ht="15">
      <c r="A19" s="1464"/>
      <c r="B19" s="1465"/>
      <c r="C19" s="1467"/>
    </row>
    <row r="20" spans="1:3" ht="15">
      <c r="A20" s="1464">
        <v>5</v>
      </c>
      <c r="B20" s="1465" t="s">
        <v>1850</v>
      </c>
      <c r="C20" s="1466"/>
    </row>
    <row r="21" spans="1:3" ht="15">
      <c r="A21" s="1464"/>
      <c r="B21" s="1465"/>
      <c r="C21" s="1467"/>
    </row>
    <row r="22" spans="1:3" ht="15">
      <c r="A22" s="1464">
        <v>6</v>
      </c>
      <c r="B22" s="1465" t="s">
        <v>1424</v>
      </c>
      <c r="C22" s="1467">
        <f>'1.c bevételi tábla'!C45</f>
        <v>65000</v>
      </c>
    </row>
    <row r="23" spans="1:3" ht="15">
      <c r="A23" s="1464"/>
      <c r="B23" s="1465"/>
      <c r="C23" s="1467"/>
    </row>
    <row r="24" spans="1:3" ht="15">
      <c r="A24" s="1469">
        <v>7</v>
      </c>
      <c r="B24" s="1465" t="s">
        <v>1423</v>
      </c>
      <c r="C24" s="1467">
        <f>SUM('1.c bevételi tábla'!C43,'1.c bevételi tábla'!C41,'1.c bevételi tábla'!C35)</f>
        <v>373781</v>
      </c>
    </row>
    <row r="25" spans="1:3" ht="15">
      <c r="A25" s="1464"/>
      <c r="B25" s="1465"/>
      <c r="C25" s="1467"/>
    </row>
    <row r="26" spans="1:3" ht="15">
      <c r="A26" s="1464">
        <v>8</v>
      </c>
      <c r="B26" s="1465" t="s">
        <v>1483</v>
      </c>
      <c r="C26" s="1467">
        <f>SUM('1.c bevételi tábla'!C6,'1.c bevételi tábla'!C20,'1.c bevételi tábla'!C27,'1.c bevételi tábla'!C28,'1.c bevételi tábla'!C31)+'1.c bevételi tábla'!C69</f>
        <v>719132</v>
      </c>
    </row>
    <row r="27" spans="1:3" ht="15">
      <c r="A27" s="1464"/>
      <c r="B27" s="1465"/>
      <c r="C27" s="1467"/>
    </row>
    <row r="28" spans="1:3" ht="27.75" customHeight="1">
      <c r="A28" s="172">
        <v>9</v>
      </c>
      <c r="B28" s="238" t="s">
        <v>436</v>
      </c>
      <c r="C28" s="239">
        <f>SUM(C12:C27)</f>
        <v>6743913</v>
      </c>
    </row>
    <row r="29" spans="1:3" ht="27.75" customHeight="1">
      <c r="A29" s="173">
        <v>10</v>
      </c>
      <c r="B29" s="240" t="s">
        <v>263</v>
      </c>
      <c r="C29" s="241">
        <f>SUM('3.1. terv alapegys'!C11)</f>
        <v>950742</v>
      </c>
    </row>
    <row r="30" spans="1:3" ht="27.75" customHeight="1">
      <c r="A30" s="168">
        <v>11</v>
      </c>
      <c r="B30" s="242" t="s">
        <v>264</v>
      </c>
      <c r="C30" s="243">
        <f>SUM('5.a melléklet'!I29)</f>
        <v>278132</v>
      </c>
    </row>
    <row r="31" spans="1:3" ht="27.75" customHeight="1">
      <c r="A31" s="169">
        <v>12</v>
      </c>
      <c r="B31" s="244" t="s">
        <v>265</v>
      </c>
      <c r="C31" s="245">
        <v>0</v>
      </c>
    </row>
    <row r="32" spans="1:3" ht="30" customHeight="1">
      <c r="A32" s="171">
        <v>13</v>
      </c>
      <c r="B32" s="246" t="s">
        <v>437</v>
      </c>
      <c r="C32" s="247">
        <f>SUM(C29:C31)</f>
        <v>1228874</v>
      </c>
    </row>
    <row r="33" spans="1:3" ht="30" customHeight="1">
      <c r="A33" s="172">
        <v>14</v>
      </c>
      <c r="B33" s="238" t="s">
        <v>438</v>
      </c>
      <c r="C33" s="239">
        <f>(C28-C32)*0.7</f>
        <v>3860527.3</v>
      </c>
    </row>
    <row r="34" spans="1:3" ht="30" customHeight="1">
      <c r="A34" s="181">
        <v>15</v>
      </c>
      <c r="B34" s="248" t="s">
        <v>1595</v>
      </c>
      <c r="C34" s="249">
        <f>'1.c bevételi tábla'!C63</f>
        <v>16000</v>
      </c>
    </row>
    <row r="35" spans="1:3" ht="27" customHeight="1">
      <c r="A35" s="170">
        <v>16</v>
      </c>
      <c r="B35" s="250" t="s">
        <v>439</v>
      </c>
      <c r="C35" s="251">
        <f>SUM(C33:C34)</f>
        <v>3876527.3</v>
      </c>
    </row>
    <row r="40" ht="15">
      <c r="C40" s="12"/>
    </row>
    <row r="41" ht="15">
      <c r="C41" s="12"/>
    </row>
    <row r="42" ht="15">
      <c r="C42" s="12"/>
    </row>
    <row r="43" ht="15">
      <c r="C43" s="12"/>
    </row>
    <row r="44" ht="15">
      <c r="C44" s="12"/>
    </row>
    <row r="45" ht="15">
      <c r="C45" s="12"/>
    </row>
    <row r="46" ht="15">
      <c r="C46" s="12"/>
    </row>
    <row r="47" ht="15">
      <c r="C47" s="12"/>
    </row>
    <row r="48" ht="15">
      <c r="C48" s="12"/>
    </row>
    <row r="49" ht="15">
      <c r="C49" s="12"/>
    </row>
    <row r="50" ht="15">
      <c r="C50" s="12"/>
    </row>
    <row r="51" ht="15">
      <c r="C51" s="12"/>
    </row>
    <row r="52" ht="15">
      <c r="C52" s="12"/>
    </row>
    <row r="53" ht="15">
      <c r="C53" s="12"/>
    </row>
    <row r="54" ht="15">
      <c r="C54" s="12"/>
    </row>
    <row r="55" ht="15">
      <c r="C55" s="12"/>
    </row>
    <row r="56" ht="15">
      <c r="C56" s="12"/>
    </row>
    <row r="57" ht="15">
      <c r="C57" s="12"/>
    </row>
    <row r="58" ht="15">
      <c r="C58" s="12"/>
    </row>
    <row r="59" ht="15">
      <c r="C59" s="12"/>
    </row>
    <row r="60" ht="15">
      <c r="C60" s="12"/>
    </row>
  </sheetData>
  <mergeCells count="27">
    <mergeCell ref="B16:B17"/>
    <mergeCell ref="A26:A27"/>
    <mergeCell ref="B26:B27"/>
    <mergeCell ref="C26:C27"/>
    <mergeCell ref="A22:A23"/>
    <mergeCell ref="B22:B23"/>
    <mergeCell ref="C22:C23"/>
    <mergeCell ref="A24:A25"/>
    <mergeCell ref="B24:B25"/>
    <mergeCell ref="C24:C25"/>
    <mergeCell ref="A5:C5"/>
    <mergeCell ref="A6:C6"/>
    <mergeCell ref="A12:A13"/>
    <mergeCell ref="A14:A15"/>
    <mergeCell ref="A11:B11"/>
    <mergeCell ref="B12:B13"/>
    <mergeCell ref="B14:B15"/>
    <mergeCell ref="A20:A21"/>
    <mergeCell ref="B20:B21"/>
    <mergeCell ref="C18:C19"/>
    <mergeCell ref="C12:C13"/>
    <mergeCell ref="C14:C15"/>
    <mergeCell ref="C20:C21"/>
    <mergeCell ref="C16:C17"/>
    <mergeCell ref="B18:B19"/>
    <mergeCell ref="A18:A19"/>
    <mergeCell ref="A16:A17"/>
  </mergeCells>
  <printOptions horizontalCentered="1"/>
  <pageMargins left="0.59" right="0.39" top="0.72" bottom="1" header="0.41" footer="0.5"/>
  <pageSetup horizontalDpi="300" verticalDpi="300" orientation="portrait" paperSize="9" scale="95" r:id="rId1"/>
</worksheet>
</file>

<file path=xl/worksheets/sheet7.xml><?xml version="1.0" encoding="utf-8"?>
<worksheet xmlns="http://schemas.openxmlformats.org/spreadsheetml/2006/main" xmlns:r="http://schemas.openxmlformats.org/officeDocument/2006/relationships">
  <sheetPr codeName="Munka6">
    <tabColor indexed="43"/>
  </sheetPr>
  <dimension ref="A1:K303"/>
  <sheetViews>
    <sheetView workbookViewId="0" topLeftCell="A70">
      <selection activeCell="B62" sqref="B62"/>
    </sheetView>
  </sheetViews>
  <sheetFormatPr defaultColWidth="9.140625" defaultRowHeight="12.75" customHeight="1"/>
  <cols>
    <col min="1" max="1" width="5.28125" style="859" customWidth="1"/>
    <col min="2" max="2" width="42.28125" style="60" customWidth="1"/>
    <col min="3" max="6" width="13.8515625" style="36" customWidth="1"/>
    <col min="7" max="8" width="13.8515625" style="38" customWidth="1"/>
    <col min="9" max="9" width="13.8515625" style="36" customWidth="1"/>
    <col min="10" max="10" width="8.7109375" style="36" bestFit="1" customWidth="1"/>
    <col min="11" max="16384" width="8.00390625" style="36" customWidth="1"/>
  </cols>
  <sheetData>
    <row r="1" spans="8:9" ht="12.75" customHeight="1">
      <c r="H1" s="1486" t="s">
        <v>926</v>
      </c>
      <c r="I1" s="1486"/>
    </row>
    <row r="2" spans="1:11" ht="12" customHeight="1">
      <c r="A2" s="1487" t="s">
        <v>4</v>
      </c>
      <c r="B2" s="1487"/>
      <c r="C2" s="1487"/>
      <c r="D2" s="1487"/>
      <c r="E2" s="1487"/>
      <c r="F2" s="1487"/>
      <c r="G2" s="1487"/>
      <c r="H2" s="1487"/>
      <c r="I2" s="1487"/>
      <c r="J2" s="61"/>
      <c r="K2" s="61"/>
    </row>
    <row r="3" spans="1:11" ht="12" customHeight="1">
      <c r="A3" s="1487" t="s">
        <v>1767</v>
      </c>
      <c r="B3" s="1487"/>
      <c r="C3" s="1487"/>
      <c r="D3" s="1487"/>
      <c r="E3" s="1487"/>
      <c r="F3" s="1487"/>
      <c r="G3" s="1487"/>
      <c r="H3" s="1487"/>
      <c r="I3" s="1487"/>
      <c r="J3" s="61"/>
      <c r="K3" s="61"/>
    </row>
    <row r="4" spans="2:11" ht="12" customHeight="1">
      <c r="B4" s="62"/>
      <c r="C4" s="63"/>
      <c r="D4" s="63"/>
      <c r="E4" s="63"/>
      <c r="F4" s="63"/>
      <c r="G4" s="63"/>
      <c r="H4" s="1476" t="s">
        <v>44</v>
      </c>
      <c r="I4" s="1476"/>
      <c r="J4" s="61"/>
      <c r="K4" s="61"/>
    </row>
    <row r="5" spans="1:11" ht="16.5" customHeight="1">
      <c r="A5" s="1495" t="s">
        <v>656</v>
      </c>
      <c r="B5" s="1493" t="s">
        <v>1481</v>
      </c>
      <c r="C5" s="1488" t="s">
        <v>1087</v>
      </c>
      <c r="D5" s="1490" t="s">
        <v>927</v>
      </c>
      <c r="E5" s="1491"/>
      <c r="F5" s="1491"/>
      <c r="G5" s="1491"/>
      <c r="H5" s="1491"/>
      <c r="I5" s="1492"/>
      <c r="J5" s="61"/>
      <c r="K5" s="61"/>
    </row>
    <row r="6" spans="1:11" ht="69" customHeight="1">
      <c r="A6" s="1496"/>
      <c r="B6" s="1494"/>
      <c r="C6" s="1489"/>
      <c r="D6" s="938" t="s">
        <v>989</v>
      </c>
      <c r="E6" s="939" t="s">
        <v>1412</v>
      </c>
      <c r="F6" s="296" t="str">
        <f>'1.b kötött'!A10</f>
        <v>Kodály Zoltán Ének-zenei Általános Iskola és Tallinn Alapfokú Művészetoktatási Intézmény</v>
      </c>
      <c r="G6" s="297" t="s">
        <v>928</v>
      </c>
      <c r="H6" s="298" t="s">
        <v>357</v>
      </c>
      <c r="I6" s="300" t="s">
        <v>1668</v>
      </c>
      <c r="J6" s="61"/>
      <c r="K6" s="61"/>
    </row>
    <row r="7" spans="1:11" ht="12" customHeight="1">
      <c r="A7" s="860"/>
      <c r="B7" s="64" t="s">
        <v>496</v>
      </c>
      <c r="C7" s="120"/>
      <c r="D7" s="120"/>
      <c r="E7" s="120"/>
      <c r="F7" s="121"/>
      <c r="G7" s="121"/>
      <c r="H7" s="121"/>
      <c r="I7" s="120"/>
      <c r="J7" s="61"/>
      <c r="K7" s="61"/>
    </row>
    <row r="8" spans="1:11" ht="12" customHeight="1">
      <c r="A8" s="865" t="s">
        <v>105</v>
      </c>
      <c r="B8" s="65" t="s">
        <v>350</v>
      </c>
      <c r="C8" s="66">
        <f>SUM(D8:I8,C50:I50,C92:I92,C134:D134)</f>
        <v>0</v>
      </c>
      <c r="D8" s="66">
        <v>0</v>
      </c>
      <c r="E8" s="66">
        <v>0</v>
      </c>
      <c r="F8" s="66">
        <v>0</v>
      </c>
      <c r="G8" s="66">
        <v>0</v>
      </c>
      <c r="H8" s="66">
        <v>0</v>
      </c>
      <c r="I8" s="66">
        <v>0</v>
      </c>
      <c r="J8" s="61"/>
      <c r="K8" s="61"/>
    </row>
    <row r="9" spans="1:11" ht="12" customHeight="1">
      <c r="A9" s="865" t="s">
        <v>106</v>
      </c>
      <c r="B9" s="65" t="s">
        <v>351</v>
      </c>
      <c r="C9" s="66">
        <f aca="true" t="shared" si="0" ref="C9:C22">SUM(D9:I9,C51:I51,C93:I93,C135:D135)</f>
        <v>438188</v>
      </c>
      <c r="D9" s="66">
        <v>352737</v>
      </c>
      <c r="E9" s="66">
        <v>1392</v>
      </c>
      <c r="F9" s="66">
        <v>4730</v>
      </c>
      <c r="G9" s="66">
        <v>5200</v>
      </c>
      <c r="H9" s="66">
        <v>1059</v>
      </c>
      <c r="I9" s="66">
        <v>2205</v>
      </c>
      <c r="J9" s="61"/>
      <c r="K9" s="61"/>
    </row>
    <row r="10" spans="1:11" ht="12" customHeight="1">
      <c r="A10" s="865" t="s">
        <v>107</v>
      </c>
      <c r="B10" s="65" t="s">
        <v>352</v>
      </c>
      <c r="C10" s="66">
        <f t="shared" si="0"/>
        <v>122507</v>
      </c>
      <c r="D10" s="66">
        <v>118268</v>
      </c>
      <c r="E10" s="66">
        <v>0</v>
      </c>
      <c r="F10" s="66">
        <v>400</v>
      </c>
      <c r="G10" s="66">
        <v>0</v>
      </c>
      <c r="H10" s="66"/>
      <c r="I10" s="66"/>
      <c r="J10" s="61"/>
      <c r="K10" s="61"/>
    </row>
    <row r="11" spans="1:11" ht="12" customHeight="1">
      <c r="A11" s="865" t="s">
        <v>108</v>
      </c>
      <c r="B11" s="65" t="s">
        <v>1784</v>
      </c>
      <c r="C11" s="66">
        <f t="shared" si="0"/>
        <v>0</v>
      </c>
      <c r="D11" s="66">
        <v>0</v>
      </c>
      <c r="E11" s="66">
        <v>0</v>
      </c>
      <c r="F11" s="66">
        <v>0</v>
      </c>
      <c r="G11" s="66">
        <v>0</v>
      </c>
      <c r="H11" s="66">
        <v>0</v>
      </c>
      <c r="I11" s="66">
        <v>0</v>
      </c>
      <c r="J11" s="61"/>
      <c r="K11" s="61"/>
    </row>
    <row r="12" spans="1:11" ht="12" customHeight="1">
      <c r="A12" s="866" t="s">
        <v>1492</v>
      </c>
      <c r="B12" s="67" t="s">
        <v>1785</v>
      </c>
      <c r="C12" s="64">
        <f aca="true" t="shared" si="1" ref="C12:I12">SUM(C8:C11)</f>
        <v>560695</v>
      </c>
      <c r="D12" s="64">
        <f t="shared" si="1"/>
        <v>471005</v>
      </c>
      <c r="E12" s="64">
        <f t="shared" si="1"/>
        <v>1392</v>
      </c>
      <c r="F12" s="64">
        <f t="shared" si="1"/>
        <v>5130</v>
      </c>
      <c r="G12" s="64">
        <f t="shared" si="1"/>
        <v>5200</v>
      </c>
      <c r="H12" s="64">
        <f t="shared" si="1"/>
        <v>1059</v>
      </c>
      <c r="I12" s="64">
        <f t="shared" si="1"/>
        <v>2205</v>
      </c>
      <c r="J12" s="61"/>
      <c r="K12" s="61"/>
    </row>
    <row r="13" spans="1:11" ht="12" customHeight="1">
      <c r="A13" s="866" t="s">
        <v>1493</v>
      </c>
      <c r="B13" s="67" t="s">
        <v>1786</v>
      </c>
      <c r="C13" s="66">
        <f t="shared" si="0"/>
        <v>0</v>
      </c>
      <c r="D13" s="64">
        <v>0</v>
      </c>
      <c r="E13" s="64">
        <v>0</v>
      </c>
      <c r="F13" s="64">
        <v>0</v>
      </c>
      <c r="G13" s="64">
        <v>0</v>
      </c>
      <c r="H13" s="64">
        <v>0</v>
      </c>
      <c r="I13" s="64">
        <v>0</v>
      </c>
      <c r="J13" s="61"/>
      <c r="K13" s="61"/>
    </row>
    <row r="14" spans="1:11" ht="12" customHeight="1">
      <c r="A14" s="866" t="s">
        <v>1217</v>
      </c>
      <c r="B14" s="67" t="s">
        <v>1787</v>
      </c>
      <c r="C14" s="64">
        <f t="shared" si="0"/>
        <v>3095</v>
      </c>
      <c r="D14" s="122">
        <v>0</v>
      </c>
      <c r="E14" s="122">
        <f>SUM(E15,E17)</f>
        <v>1048</v>
      </c>
      <c r="F14" s="122">
        <f>SUM(F15,F17)</f>
        <v>706</v>
      </c>
      <c r="G14" s="122">
        <f>SUM(G15,G17)</f>
        <v>0</v>
      </c>
      <c r="H14" s="122">
        <f>SUM(H15,H17)</f>
        <v>0</v>
      </c>
      <c r="I14" s="122">
        <f>SUM(I15,I17)</f>
        <v>0</v>
      </c>
      <c r="J14" s="61"/>
      <c r="K14" s="61"/>
    </row>
    <row r="15" spans="1:11" ht="12" customHeight="1">
      <c r="A15" s="865" t="s">
        <v>143</v>
      </c>
      <c r="B15" s="65" t="s">
        <v>1788</v>
      </c>
      <c r="C15" s="66">
        <f t="shared" si="0"/>
        <v>3095</v>
      </c>
      <c r="D15" s="68">
        <v>0</v>
      </c>
      <c r="E15" s="66">
        <v>1048</v>
      </c>
      <c r="F15" s="66">
        <v>706</v>
      </c>
      <c r="G15" s="68">
        <v>0</v>
      </c>
      <c r="H15" s="68">
        <v>0</v>
      </c>
      <c r="I15" s="68"/>
      <c r="J15" s="61"/>
      <c r="K15" s="61"/>
    </row>
    <row r="16" spans="1:11" ht="12" customHeight="1">
      <c r="A16" s="865" t="s">
        <v>790</v>
      </c>
      <c r="B16" s="1102" t="s">
        <v>1789</v>
      </c>
      <c r="C16" s="66">
        <f t="shared" si="0"/>
        <v>0</v>
      </c>
      <c r="D16" s="68"/>
      <c r="E16" s="68"/>
      <c r="F16" s="68"/>
      <c r="G16" s="68"/>
      <c r="H16" s="68"/>
      <c r="I16" s="68"/>
      <c r="J16" s="61"/>
      <c r="K16" s="61"/>
    </row>
    <row r="17" spans="1:11" ht="12" customHeight="1">
      <c r="A17" s="865" t="s">
        <v>144</v>
      </c>
      <c r="B17" s="65" t="s">
        <v>1790</v>
      </c>
      <c r="C17" s="66">
        <f t="shared" si="0"/>
        <v>0</v>
      </c>
      <c r="D17" s="68">
        <v>0</v>
      </c>
      <c r="E17" s="68">
        <v>0</v>
      </c>
      <c r="F17" s="68">
        <v>0</v>
      </c>
      <c r="G17" s="68">
        <v>0</v>
      </c>
      <c r="H17" s="68">
        <v>0</v>
      </c>
      <c r="I17" s="68"/>
      <c r="J17" s="61"/>
      <c r="K17" s="61"/>
    </row>
    <row r="18" spans="1:11" ht="12" customHeight="1">
      <c r="A18" s="865" t="s">
        <v>791</v>
      </c>
      <c r="B18" s="1102" t="s">
        <v>1789</v>
      </c>
      <c r="C18" s="66">
        <f t="shared" si="0"/>
        <v>0</v>
      </c>
      <c r="D18" s="66"/>
      <c r="E18" s="66"/>
      <c r="F18" s="66"/>
      <c r="G18" s="66"/>
      <c r="H18" s="66"/>
      <c r="I18" s="66"/>
      <c r="J18" s="61"/>
      <c r="K18" s="61"/>
    </row>
    <row r="19" spans="1:11" ht="12" customHeight="1">
      <c r="A19" s="866" t="s">
        <v>1663</v>
      </c>
      <c r="B19" s="67" t="s">
        <v>1219</v>
      </c>
      <c r="C19" s="64">
        <f t="shared" si="0"/>
        <v>250</v>
      </c>
      <c r="D19" s="64">
        <v>0</v>
      </c>
      <c r="E19" s="64">
        <v>0</v>
      </c>
      <c r="F19" s="64">
        <v>0</v>
      </c>
      <c r="G19" s="64">
        <v>0</v>
      </c>
      <c r="H19" s="64">
        <v>0</v>
      </c>
      <c r="I19" s="64">
        <f>SUM(I20:I21)</f>
        <v>250</v>
      </c>
      <c r="J19" s="61"/>
      <c r="K19" s="61"/>
    </row>
    <row r="20" spans="1:11" ht="12" customHeight="1">
      <c r="A20" s="865" t="s">
        <v>122</v>
      </c>
      <c r="B20" s="65" t="s">
        <v>362</v>
      </c>
      <c r="C20" s="66">
        <f t="shared" si="0"/>
        <v>0</v>
      </c>
      <c r="D20" s="66">
        <v>0</v>
      </c>
      <c r="E20" s="66">
        <v>0</v>
      </c>
      <c r="F20" s="66">
        <v>0</v>
      </c>
      <c r="G20" s="66">
        <v>0</v>
      </c>
      <c r="H20" s="66">
        <v>0</v>
      </c>
      <c r="I20" s="66">
        <v>0</v>
      </c>
      <c r="J20" s="61"/>
      <c r="K20" s="61"/>
    </row>
    <row r="21" spans="1:11" ht="12" customHeight="1">
      <c r="A21" s="865" t="s">
        <v>123</v>
      </c>
      <c r="B21" s="65" t="s">
        <v>363</v>
      </c>
      <c r="C21" s="66">
        <f t="shared" si="0"/>
        <v>250</v>
      </c>
      <c r="D21" s="66">
        <v>0</v>
      </c>
      <c r="E21" s="66">
        <v>0</v>
      </c>
      <c r="F21" s="66">
        <v>0</v>
      </c>
      <c r="G21" s="66">
        <v>0</v>
      </c>
      <c r="H21" s="66">
        <v>0</v>
      </c>
      <c r="I21" s="66">
        <v>250</v>
      </c>
      <c r="J21" s="61"/>
      <c r="K21" s="61"/>
    </row>
    <row r="22" spans="1:11" ht="12" customHeight="1">
      <c r="A22" s="867" t="s">
        <v>20</v>
      </c>
      <c r="B22" s="64" t="s">
        <v>364</v>
      </c>
      <c r="C22" s="64">
        <f t="shared" si="0"/>
        <v>7584594</v>
      </c>
      <c r="D22" s="64">
        <v>633545</v>
      </c>
      <c r="E22" s="64">
        <v>1008572</v>
      </c>
      <c r="F22" s="64">
        <v>247435</v>
      </c>
      <c r="G22" s="64">
        <v>98598</v>
      </c>
      <c r="H22" s="64">
        <v>186736</v>
      </c>
      <c r="I22" s="64">
        <v>143197</v>
      </c>
      <c r="J22" s="61"/>
      <c r="K22" s="61"/>
    </row>
    <row r="23" spans="1:11" ht="15.75" customHeight="1">
      <c r="A23" s="861"/>
      <c r="B23" s="69" t="s">
        <v>365</v>
      </c>
      <c r="C23" s="69">
        <f>SUM(C22,C19,C14,C13,C12)</f>
        <v>8148634</v>
      </c>
      <c r="D23" s="69">
        <f aca="true" t="shared" si="2" ref="D23:I23">SUM(D22,D19,D14,D13,D12)</f>
        <v>1104550</v>
      </c>
      <c r="E23" s="69">
        <f t="shared" si="2"/>
        <v>1011012</v>
      </c>
      <c r="F23" s="69">
        <f t="shared" si="2"/>
        <v>253271</v>
      </c>
      <c r="G23" s="69">
        <f t="shared" si="2"/>
        <v>103798</v>
      </c>
      <c r="H23" s="69">
        <f t="shared" si="2"/>
        <v>187795</v>
      </c>
      <c r="I23" s="69">
        <f t="shared" si="2"/>
        <v>145652</v>
      </c>
      <c r="J23" s="61"/>
      <c r="K23" s="61"/>
    </row>
    <row r="24" spans="1:11" ht="12" customHeight="1">
      <c r="A24" s="860"/>
      <c r="B24" s="64" t="s">
        <v>1088</v>
      </c>
      <c r="C24" s="66"/>
      <c r="D24" s="66"/>
      <c r="E24" s="66"/>
      <c r="F24" s="66"/>
      <c r="G24" s="66"/>
      <c r="H24" s="66"/>
      <c r="I24" s="66"/>
      <c r="J24" s="61"/>
      <c r="K24" s="61"/>
    </row>
    <row r="25" spans="1:11" ht="12" customHeight="1">
      <c r="A25" s="867" t="s">
        <v>1492</v>
      </c>
      <c r="B25" s="64" t="s">
        <v>941</v>
      </c>
      <c r="C25" s="64">
        <f aca="true" t="shared" si="3" ref="C25:C41">SUM(D25:I25,C67:I67,C109:I109,C151:D151)</f>
        <v>4654372</v>
      </c>
      <c r="D25" s="64">
        <v>73280</v>
      </c>
      <c r="E25" s="64">
        <v>681803</v>
      </c>
      <c r="F25" s="64">
        <v>155196</v>
      </c>
      <c r="G25" s="64">
        <v>76203</v>
      </c>
      <c r="H25" s="64">
        <v>122630</v>
      </c>
      <c r="I25" s="64">
        <v>95081</v>
      </c>
      <c r="J25" s="61"/>
      <c r="K25" s="61"/>
    </row>
    <row r="26" spans="1:11" ht="12" customHeight="1">
      <c r="A26" s="867" t="s">
        <v>1493</v>
      </c>
      <c r="B26" s="64" t="s">
        <v>1089</v>
      </c>
      <c r="C26" s="64">
        <f t="shared" si="3"/>
        <v>1339661</v>
      </c>
      <c r="D26" s="64">
        <v>20057</v>
      </c>
      <c r="E26" s="64">
        <v>196321</v>
      </c>
      <c r="F26" s="64">
        <v>44677</v>
      </c>
      <c r="G26" s="64">
        <v>21636</v>
      </c>
      <c r="H26" s="64">
        <v>35282</v>
      </c>
      <c r="I26" s="64">
        <v>27344</v>
      </c>
      <c r="J26" s="61"/>
      <c r="K26" s="61"/>
    </row>
    <row r="27" spans="1:11" ht="12" customHeight="1">
      <c r="A27" s="867" t="s">
        <v>1217</v>
      </c>
      <c r="B27" s="64" t="s">
        <v>257</v>
      </c>
      <c r="C27" s="64">
        <f t="shared" si="3"/>
        <v>138497</v>
      </c>
      <c r="D27" s="64">
        <v>2075</v>
      </c>
      <c r="E27" s="64">
        <v>20309</v>
      </c>
      <c r="F27" s="64">
        <v>4622</v>
      </c>
      <c r="G27" s="64">
        <v>2238</v>
      </c>
      <c r="H27" s="64">
        <v>3650</v>
      </c>
      <c r="I27" s="64">
        <v>2828</v>
      </c>
      <c r="J27" s="61"/>
      <c r="K27" s="61"/>
    </row>
    <row r="28" spans="1:11" ht="12" customHeight="1">
      <c r="A28" s="867" t="s">
        <v>1663</v>
      </c>
      <c r="B28" s="64" t="s">
        <v>871</v>
      </c>
      <c r="C28" s="64">
        <f t="shared" si="3"/>
        <v>51877</v>
      </c>
      <c r="D28" s="64">
        <v>702</v>
      </c>
      <c r="E28" s="64">
        <v>9009</v>
      </c>
      <c r="F28" s="64">
        <v>1750</v>
      </c>
      <c r="G28" s="64">
        <v>807</v>
      </c>
      <c r="H28" s="64">
        <v>1395</v>
      </c>
      <c r="I28" s="64">
        <v>1067</v>
      </c>
      <c r="J28" s="61"/>
      <c r="K28" s="61"/>
    </row>
    <row r="29" spans="1:11" ht="12" customHeight="1">
      <c r="A29" s="867" t="s">
        <v>20</v>
      </c>
      <c r="B29" s="64" t="s">
        <v>1664</v>
      </c>
      <c r="C29" s="64">
        <f t="shared" si="3"/>
        <v>0</v>
      </c>
      <c r="D29" s="64"/>
      <c r="E29" s="64"/>
      <c r="F29" s="64"/>
      <c r="G29" s="64"/>
      <c r="H29" s="64"/>
      <c r="I29" s="64"/>
      <c r="J29" s="61"/>
      <c r="K29" s="61"/>
    </row>
    <row r="30" spans="1:11" ht="12" customHeight="1">
      <c r="A30" s="867" t="s">
        <v>221</v>
      </c>
      <c r="B30" s="64" t="s">
        <v>945</v>
      </c>
      <c r="C30" s="64">
        <f t="shared" si="3"/>
        <v>1924272</v>
      </c>
      <c r="D30" s="64">
        <v>1008436</v>
      </c>
      <c r="E30" s="64">
        <v>103570</v>
      </c>
      <c r="F30" s="64">
        <v>46021</v>
      </c>
      <c r="G30" s="64">
        <v>2914</v>
      </c>
      <c r="H30" s="64">
        <v>24838</v>
      </c>
      <c r="I30" s="64">
        <v>19332</v>
      </c>
      <c r="J30" s="61"/>
      <c r="K30" s="61"/>
    </row>
    <row r="31" spans="1:11" ht="12" customHeight="1">
      <c r="A31" s="868" t="s">
        <v>1737</v>
      </c>
      <c r="B31" s="66" t="s">
        <v>366</v>
      </c>
      <c r="C31" s="66">
        <f t="shared" si="3"/>
        <v>221488</v>
      </c>
      <c r="D31" s="66">
        <v>0</v>
      </c>
      <c r="E31" s="66">
        <v>25889</v>
      </c>
      <c r="F31" s="66">
        <v>21605</v>
      </c>
      <c r="G31" s="66">
        <v>0</v>
      </c>
      <c r="H31" s="66">
        <v>9</v>
      </c>
      <c r="I31" s="66">
        <v>3934</v>
      </c>
      <c r="J31" s="61"/>
      <c r="K31" s="61"/>
    </row>
    <row r="32" spans="1:11" ht="12" customHeight="1">
      <c r="A32" s="868" t="s">
        <v>624</v>
      </c>
      <c r="B32" s="66" t="s">
        <v>367</v>
      </c>
      <c r="C32" s="66">
        <f t="shared" si="3"/>
        <v>108651</v>
      </c>
      <c r="D32" s="66">
        <v>0</v>
      </c>
      <c r="E32" s="66">
        <v>11490</v>
      </c>
      <c r="F32" s="66">
        <v>5548</v>
      </c>
      <c r="G32" s="66">
        <v>758</v>
      </c>
      <c r="H32" s="66">
        <v>1764</v>
      </c>
      <c r="I32" s="66">
        <v>3021</v>
      </c>
      <c r="J32" s="61"/>
      <c r="K32" s="61"/>
    </row>
    <row r="33" spans="1:11" ht="12" customHeight="1">
      <c r="A33" s="868" t="s">
        <v>625</v>
      </c>
      <c r="B33" s="66" t="s">
        <v>368</v>
      </c>
      <c r="C33" s="66">
        <f t="shared" si="3"/>
        <v>149072</v>
      </c>
      <c r="D33" s="66">
        <v>0</v>
      </c>
      <c r="E33" s="66">
        <v>18195</v>
      </c>
      <c r="F33" s="66">
        <v>0</v>
      </c>
      <c r="G33" s="66">
        <v>0</v>
      </c>
      <c r="H33" s="66">
        <v>13511</v>
      </c>
      <c r="I33" s="66">
        <v>0</v>
      </c>
      <c r="J33" s="61"/>
      <c r="K33" s="61"/>
    </row>
    <row r="34" spans="1:11" ht="12" customHeight="1">
      <c r="A34" s="868" t="s">
        <v>626</v>
      </c>
      <c r="B34" s="66" t="s">
        <v>369</v>
      </c>
      <c r="C34" s="66">
        <f t="shared" si="3"/>
        <v>48190</v>
      </c>
      <c r="D34" s="66">
        <v>0</v>
      </c>
      <c r="E34" s="66">
        <v>6280</v>
      </c>
      <c r="F34" s="66">
        <v>3200</v>
      </c>
      <c r="G34" s="66">
        <v>0</v>
      </c>
      <c r="H34" s="66">
        <v>681</v>
      </c>
      <c r="I34" s="66">
        <v>878</v>
      </c>
      <c r="J34" s="61"/>
      <c r="K34" s="61"/>
    </row>
    <row r="35" spans="1:11" ht="12" customHeight="1">
      <c r="A35" s="868" t="s">
        <v>627</v>
      </c>
      <c r="B35" s="66" t="s">
        <v>370</v>
      </c>
      <c r="C35" s="66">
        <f t="shared" si="3"/>
        <v>730003</v>
      </c>
      <c r="D35" s="66">
        <v>722135</v>
      </c>
      <c r="E35" s="66">
        <v>0</v>
      </c>
      <c r="F35" s="66">
        <v>0</v>
      </c>
      <c r="G35" s="66">
        <v>0</v>
      </c>
      <c r="H35" s="66">
        <v>0</v>
      </c>
      <c r="I35" s="66">
        <v>0</v>
      </c>
      <c r="J35" s="61"/>
      <c r="K35" s="61"/>
    </row>
    <row r="36" spans="1:11" ht="12" customHeight="1">
      <c r="A36" s="868" t="s">
        <v>628</v>
      </c>
      <c r="B36" s="66" t="s">
        <v>371</v>
      </c>
      <c r="C36" s="66">
        <f t="shared" si="3"/>
        <v>54653</v>
      </c>
      <c r="D36" s="66">
        <v>0</v>
      </c>
      <c r="E36" s="66">
        <v>0</v>
      </c>
      <c r="F36" s="66">
        <v>2951</v>
      </c>
      <c r="G36" s="66">
        <v>0</v>
      </c>
      <c r="H36" s="66">
        <v>2433</v>
      </c>
      <c r="I36" s="66">
        <v>1619</v>
      </c>
      <c r="J36" s="61"/>
      <c r="K36" s="61"/>
    </row>
    <row r="37" spans="1:11" ht="12" customHeight="1">
      <c r="A37" s="868" t="s">
        <v>629</v>
      </c>
      <c r="B37" s="66" t="s">
        <v>372</v>
      </c>
      <c r="C37" s="66">
        <f t="shared" si="3"/>
        <v>118500</v>
      </c>
      <c r="D37" s="66">
        <v>59250</v>
      </c>
      <c r="E37" s="66">
        <v>8000</v>
      </c>
      <c r="F37" s="66">
        <v>3000</v>
      </c>
      <c r="G37" s="66">
        <v>1500</v>
      </c>
      <c r="H37" s="66">
        <v>1500</v>
      </c>
      <c r="I37" s="66">
        <v>1500</v>
      </c>
      <c r="J37" s="61"/>
      <c r="K37" s="61"/>
    </row>
    <row r="38" spans="1:11" ht="12" customHeight="1">
      <c r="A38" s="868" t="s">
        <v>630</v>
      </c>
      <c r="B38" s="66" t="s">
        <v>373</v>
      </c>
      <c r="C38" s="66">
        <f t="shared" si="3"/>
        <v>305579</v>
      </c>
      <c r="D38" s="66">
        <v>168072</v>
      </c>
      <c r="E38" s="66">
        <v>17086</v>
      </c>
      <c r="F38" s="66">
        <v>7184</v>
      </c>
      <c r="G38" s="66">
        <v>452</v>
      </c>
      <c r="H38" s="66">
        <v>3835</v>
      </c>
      <c r="I38" s="66">
        <v>2979</v>
      </c>
      <c r="J38" s="61"/>
      <c r="K38" s="61"/>
    </row>
    <row r="39" spans="1:11" ht="12" customHeight="1">
      <c r="A39" s="867" t="s">
        <v>223</v>
      </c>
      <c r="B39" s="64" t="s">
        <v>948</v>
      </c>
      <c r="C39" s="64">
        <f t="shared" si="3"/>
        <v>0</v>
      </c>
      <c r="D39" s="64">
        <v>0</v>
      </c>
      <c r="E39" s="64">
        <v>0</v>
      </c>
      <c r="F39" s="64">
        <v>0</v>
      </c>
      <c r="G39" s="64">
        <v>0</v>
      </c>
      <c r="H39" s="64">
        <v>0</v>
      </c>
      <c r="I39" s="64">
        <v>0</v>
      </c>
      <c r="J39" s="61"/>
      <c r="K39" s="61"/>
    </row>
    <row r="40" spans="1:11" ht="12" customHeight="1">
      <c r="A40" s="867" t="s">
        <v>22</v>
      </c>
      <c r="B40" s="64" t="s">
        <v>1666</v>
      </c>
      <c r="C40" s="64">
        <f t="shared" si="3"/>
        <v>35455</v>
      </c>
      <c r="D40" s="64">
        <v>0</v>
      </c>
      <c r="E40" s="64">
        <v>0</v>
      </c>
      <c r="F40" s="64">
        <v>1005</v>
      </c>
      <c r="G40" s="64">
        <v>0</v>
      </c>
      <c r="H40" s="64">
        <v>0</v>
      </c>
      <c r="I40" s="64">
        <v>0</v>
      </c>
      <c r="J40" s="61"/>
      <c r="K40" s="61"/>
    </row>
    <row r="41" spans="1:11" ht="12" customHeight="1">
      <c r="A41" s="867" t="s">
        <v>24</v>
      </c>
      <c r="B41" s="64" t="s">
        <v>1556</v>
      </c>
      <c r="C41" s="64">
        <f t="shared" si="3"/>
        <v>4500</v>
      </c>
      <c r="D41" s="64">
        <v>0</v>
      </c>
      <c r="E41" s="64">
        <v>0</v>
      </c>
      <c r="F41" s="64">
        <v>0</v>
      </c>
      <c r="G41" s="64">
        <v>0</v>
      </c>
      <c r="H41" s="64">
        <v>0</v>
      </c>
      <c r="I41" s="64"/>
      <c r="J41" s="61"/>
      <c r="K41" s="61"/>
    </row>
    <row r="42" spans="1:11" ht="18.75" customHeight="1">
      <c r="A42" s="862"/>
      <c r="B42" s="69" t="s">
        <v>374</v>
      </c>
      <c r="C42" s="69">
        <f aca="true" t="shared" si="4" ref="C42:I42">SUM(C25,C26:C29,C30,C39:C41)</f>
        <v>8148634</v>
      </c>
      <c r="D42" s="69">
        <f t="shared" si="4"/>
        <v>1104550</v>
      </c>
      <c r="E42" s="69">
        <f t="shared" si="4"/>
        <v>1011012</v>
      </c>
      <c r="F42" s="69">
        <f t="shared" si="4"/>
        <v>253271</v>
      </c>
      <c r="G42" s="69">
        <f t="shared" si="4"/>
        <v>103798</v>
      </c>
      <c r="H42" s="69">
        <f t="shared" si="4"/>
        <v>187795</v>
      </c>
      <c r="I42" s="69">
        <f t="shared" si="4"/>
        <v>145652</v>
      </c>
      <c r="J42" s="61"/>
      <c r="K42" s="61"/>
    </row>
    <row r="43" spans="1:11" s="37" customFormat="1" ht="12" customHeight="1">
      <c r="A43" s="863"/>
      <c r="B43" s="705" t="s">
        <v>721</v>
      </c>
      <c r="C43" s="572">
        <f>SUM(D43:I43,C85:I85,C127:I127,C169:D169)</f>
        <v>2215.2</v>
      </c>
      <c r="D43" s="572">
        <v>30</v>
      </c>
      <c r="E43" s="156">
        <v>385</v>
      </c>
      <c r="F43" s="156">
        <v>74.8</v>
      </c>
      <c r="G43" s="156">
        <v>34.5</v>
      </c>
      <c r="H43" s="156">
        <v>59.6</v>
      </c>
      <c r="I43" s="156">
        <v>45.6</v>
      </c>
      <c r="J43" s="61"/>
      <c r="K43" s="61"/>
    </row>
    <row r="44" spans="1:11" s="37" customFormat="1" ht="12" customHeight="1">
      <c r="A44" s="863"/>
      <c r="B44" s="70" t="s">
        <v>722</v>
      </c>
      <c r="C44" s="156">
        <f>SUM(D44:I44,C86:I86,C128:I128,C170:D170)</f>
        <v>1527.7</v>
      </c>
      <c r="D44" s="156"/>
      <c r="E44" s="156">
        <v>215.5</v>
      </c>
      <c r="F44" s="156">
        <v>58.3</v>
      </c>
      <c r="G44" s="156">
        <v>30</v>
      </c>
      <c r="H44" s="156">
        <v>47.6</v>
      </c>
      <c r="I44" s="156">
        <v>35.1</v>
      </c>
      <c r="J44" s="61"/>
      <c r="K44" s="61"/>
    </row>
    <row r="45" spans="1:11" ht="12" customHeight="1">
      <c r="A45" s="863"/>
      <c r="B45" s="70"/>
      <c r="C45" s="70"/>
      <c r="D45" s="70"/>
      <c r="E45" s="123"/>
      <c r="F45" s="70"/>
      <c r="G45" s="70"/>
      <c r="H45" s="70"/>
      <c r="I45" s="70"/>
      <c r="J45" s="61"/>
      <c r="K45" s="61"/>
    </row>
    <row r="46" spans="1:11" ht="12" customHeight="1">
      <c r="A46" s="864"/>
      <c r="B46" s="71"/>
      <c r="C46" s="75"/>
      <c r="D46" s="75"/>
      <c r="E46" s="75"/>
      <c r="F46" s="75"/>
      <c r="G46" s="124"/>
      <c r="H46" s="1476" t="s">
        <v>44</v>
      </c>
      <c r="I46" s="1476"/>
      <c r="J46" s="61"/>
      <c r="K46" s="61"/>
    </row>
    <row r="47" spans="1:11" ht="12.75" customHeight="1">
      <c r="A47" s="1495" t="s">
        <v>623</v>
      </c>
      <c r="B47" s="1493" t="s">
        <v>1481</v>
      </c>
      <c r="C47" s="1477" t="s">
        <v>927</v>
      </c>
      <c r="D47" s="1478"/>
      <c r="E47" s="1478"/>
      <c r="F47" s="1478"/>
      <c r="G47" s="1478"/>
      <c r="H47" s="1478"/>
      <c r="I47" s="1479"/>
      <c r="J47" s="61"/>
      <c r="K47" s="61"/>
    </row>
    <row r="48" spans="1:11" ht="60" customHeight="1">
      <c r="A48" s="1496"/>
      <c r="B48" s="1494"/>
      <c r="C48" s="299" t="s">
        <v>1669</v>
      </c>
      <c r="D48" s="940" t="s">
        <v>1413</v>
      </c>
      <c r="E48" s="299" t="s">
        <v>1670</v>
      </c>
      <c r="F48" s="299" t="s">
        <v>1819</v>
      </c>
      <c r="G48" s="301" t="s">
        <v>1414</v>
      </c>
      <c r="H48" s="941" t="s">
        <v>1415</v>
      </c>
      <c r="I48" s="301" t="s">
        <v>1416</v>
      </c>
      <c r="J48" s="61"/>
      <c r="K48" s="61"/>
    </row>
    <row r="49" spans="1:11" ht="12.75" customHeight="1">
      <c r="A49" s="860"/>
      <c r="B49" s="64" t="s">
        <v>496</v>
      </c>
      <c r="C49" s="120"/>
      <c r="D49" s="120"/>
      <c r="E49" s="120"/>
      <c r="F49" s="120"/>
      <c r="G49" s="120"/>
      <c r="H49" s="121"/>
      <c r="I49" s="121"/>
      <c r="J49" s="61"/>
      <c r="K49" s="61"/>
    </row>
    <row r="50" spans="1:11" ht="12.75" customHeight="1">
      <c r="A50" s="865" t="s">
        <v>105</v>
      </c>
      <c r="B50" s="65" t="s">
        <v>350</v>
      </c>
      <c r="C50" s="66">
        <v>0</v>
      </c>
      <c r="D50" s="66">
        <v>0</v>
      </c>
      <c r="E50" s="66">
        <v>0</v>
      </c>
      <c r="F50" s="66">
        <v>0</v>
      </c>
      <c r="G50" s="66">
        <v>0</v>
      </c>
      <c r="H50" s="66">
        <v>0</v>
      </c>
      <c r="I50" s="66">
        <v>0</v>
      </c>
      <c r="J50" s="61"/>
      <c r="K50" s="61"/>
    </row>
    <row r="51" spans="1:11" ht="12.75" customHeight="1">
      <c r="A51" s="865" t="s">
        <v>106</v>
      </c>
      <c r="B51" s="65" t="s">
        <v>351</v>
      </c>
      <c r="C51" s="66">
        <v>455</v>
      </c>
      <c r="D51" s="66">
        <v>6161</v>
      </c>
      <c r="E51" s="66">
        <v>160</v>
      </c>
      <c r="F51" s="66">
        <v>300</v>
      </c>
      <c r="G51" s="66">
        <v>4508</v>
      </c>
      <c r="H51" s="66">
        <v>825</v>
      </c>
      <c r="I51" s="66">
        <v>5233</v>
      </c>
      <c r="J51" s="61"/>
      <c r="K51" s="61"/>
    </row>
    <row r="52" spans="1:11" ht="12.75" customHeight="1">
      <c r="A52" s="865" t="s">
        <v>107</v>
      </c>
      <c r="B52" s="65" t="s">
        <v>352</v>
      </c>
      <c r="C52" s="66">
        <v>0</v>
      </c>
      <c r="D52" s="66"/>
      <c r="E52" s="66">
        <v>0</v>
      </c>
      <c r="F52" s="66">
        <v>0</v>
      </c>
      <c r="G52" s="66">
        <v>260</v>
      </c>
      <c r="H52" s="66">
        <v>0</v>
      </c>
      <c r="I52" s="66">
        <v>242</v>
      </c>
      <c r="J52" s="61"/>
      <c r="K52" s="61"/>
    </row>
    <row r="53" spans="1:11" ht="12.75" customHeight="1">
      <c r="A53" s="865" t="s">
        <v>108</v>
      </c>
      <c r="B53" s="65" t="s">
        <v>1784</v>
      </c>
      <c r="C53" s="66">
        <v>0</v>
      </c>
      <c r="D53" s="66">
        <v>0</v>
      </c>
      <c r="E53" s="66">
        <v>0</v>
      </c>
      <c r="F53" s="66">
        <v>0</v>
      </c>
      <c r="G53" s="66">
        <v>0</v>
      </c>
      <c r="H53" s="66">
        <v>0</v>
      </c>
      <c r="I53" s="66">
        <v>0</v>
      </c>
      <c r="J53" s="61"/>
      <c r="K53" s="61"/>
    </row>
    <row r="54" spans="1:11" ht="12.75" customHeight="1">
      <c r="A54" s="866" t="s">
        <v>1492</v>
      </c>
      <c r="B54" s="67" t="s">
        <v>1785</v>
      </c>
      <c r="C54" s="64">
        <f>SUM(C50:C53)</f>
        <v>455</v>
      </c>
      <c r="D54" s="64">
        <f aca="true" t="shared" si="5" ref="D54:I54">SUM(D50:D53)</f>
        <v>6161</v>
      </c>
      <c r="E54" s="64">
        <f t="shared" si="5"/>
        <v>160</v>
      </c>
      <c r="F54" s="64">
        <f t="shared" si="5"/>
        <v>300</v>
      </c>
      <c r="G54" s="64">
        <f t="shared" si="5"/>
        <v>4768</v>
      </c>
      <c r="H54" s="64">
        <f t="shared" si="5"/>
        <v>825</v>
      </c>
      <c r="I54" s="64">
        <f t="shared" si="5"/>
        <v>5475</v>
      </c>
      <c r="J54" s="61"/>
      <c r="K54" s="61"/>
    </row>
    <row r="55" spans="1:11" ht="12.75" customHeight="1">
      <c r="A55" s="866" t="s">
        <v>1493</v>
      </c>
      <c r="B55" s="67" t="s">
        <v>1786</v>
      </c>
      <c r="C55" s="64">
        <v>0</v>
      </c>
      <c r="D55" s="64">
        <v>0</v>
      </c>
      <c r="E55" s="64">
        <v>0</v>
      </c>
      <c r="F55" s="64">
        <v>0</v>
      </c>
      <c r="G55" s="64">
        <v>0</v>
      </c>
      <c r="H55" s="64">
        <v>0</v>
      </c>
      <c r="I55" s="64">
        <v>0</v>
      </c>
      <c r="J55" s="61"/>
      <c r="K55" s="61"/>
    </row>
    <row r="56" spans="1:11" ht="12.75" customHeight="1">
      <c r="A56" s="866" t="s">
        <v>1217</v>
      </c>
      <c r="B56" s="67" t="s">
        <v>1787</v>
      </c>
      <c r="C56" s="122">
        <f>SUM(C57,C59)</f>
        <v>157</v>
      </c>
      <c r="D56" s="122">
        <f aca="true" t="shared" si="6" ref="D56:I56">SUM(D57,D59)</f>
        <v>0</v>
      </c>
      <c r="E56" s="122">
        <f t="shared" si="6"/>
        <v>1184</v>
      </c>
      <c r="F56" s="122">
        <f t="shared" si="6"/>
        <v>0</v>
      </c>
      <c r="G56" s="122">
        <f t="shared" si="6"/>
        <v>0</v>
      </c>
      <c r="H56" s="122">
        <f t="shared" si="6"/>
        <v>0</v>
      </c>
      <c r="I56" s="122">
        <f t="shared" si="6"/>
        <v>0</v>
      </c>
      <c r="J56" s="61"/>
      <c r="K56" s="61"/>
    </row>
    <row r="57" spans="1:11" ht="12.75" customHeight="1">
      <c r="A57" s="865" t="s">
        <v>143</v>
      </c>
      <c r="B57" s="65" t="s">
        <v>1788</v>
      </c>
      <c r="C57" s="66">
        <v>157</v>
      </c>
      <c r="D57" s="68">
        <v>0</v>
      </c>
      <c r="E57" s="66">
        <v>1184</v>
      </c>
      <c r="F57" s="68">
        <v>0</v>
      </c>
      <c r="G57" s="68">
        <v>0</v>
      </c>
      <c r="H57" s="68">
        <v>0</v>
      </c>
      <c r="I57" s="68"/>
      <c r="J57" s="61"/>
      <c r="K57" s="61"/>
    </row>
    <row r="58" spans="1:11" ht="12.75" customHeight="1">
      <c r="A58" s="865" t="s">
        <v>790</v>
      </c>
      <c r="B58" s="1102" t="s">
        <v>1789</v>
      </c>
      <c r="C58" s="68"/>
      <c r="D58" s="68"/>
      <c r="E58" s="68"/>
      <c r="F58" s="68"/>
      <c r="G58" s="68"/>
      <c r="H58" s="68"/>
      <c r="I58" s="68"/>
      <c r="J58" s="61"/>
      <c r="K58" s="61"/>
    </row>
    <row r="59" spans="1:11" ht="12.75" customHeight="1">
      <c r="A59" s="865" t="s">
        <v>144</v>
      </c>
      <c r="B59" s="65" t="s">
        <v>1790</v>
      </c>
      <c r="C59" s="68">
        <v>0</v>
      </c>
      <c r="D59" s="68">
        <v>0</v>
      </c>
      <c r="E59" s="68">
        <v>0</v>
      </c>
      <c r="F59" s="68">
        <v>0</v>
      </c>
      <c r="G59" s="68">
        <v>0</v>
      </c>
      <c r="H59" s="68">
        <v>0</v>
      </c>
      <c r="I59" s="68">
        <v>0</v>
      </c>
      <c r="J59" s="61"/>
      <c r="K59" s="61"/>
    </row>
    <row r="60" spans="1:11" ht="12.75" customHeight="1">
      <c r="A60" s="865" t="s">
        <v>791</v>
      </c>
      <c r="B60" s="1102" t="s">
        <v>1789</v>
      </c>
      <c r="C60" s="66"/>
      <c r="D60" s="66"/>
      <c r="E60" s="66"/>
      <c r="F60" s="66"/>
      <c r="G60" s="66"/>
      <c r="H60" s="66"/>
      <c r="I60" s="66"/>
      <c r="J60" s="61"/>
      <c r="K60" s="61"/>
    </row>
    <row r="61" spans="1:11" ht="12.75" customHeight="1">
      <c r="A61" s="866" t="s">
        <v>1663</v>
      </c>
      <c r="B61" s="67" t="s">
        <v>1219</v>
      </c>
      <c r="C61" s="64">
        <v>0</v>
      </c>
      <c r="D61" s="64">
        <v>0</v>
      </c>
      <c r="E61" s="64">
        <v>0</v>
      </c>
      <c r="F61" s="64">
        <v>0</v>
      </c>
      <c r="G61" s="64">
        <v>0</v>
      </c>
      <c r="H61" s="64">
        <v>0</v>
      </c>
      <c r="I61" s="64">
        <v>0</v>
      </c>
      <c r="J61" s="61"/>
      <c r="K61" s="61"/>
    </row>
    <row r="62" spans="1:11" ht="12.75" customHeight="1">
      <c r="A62" s="865" t="s">
        <v>122</v>
      </c>
      <c r="B62" s="65" t="s">
        <v>362</v>
      </c>
      <c r="C62" s="66">
        <v>0</v>
      </c>
      <c r="D62" s="66">
        <v>0</v>
      </c>
      <c r="E62" s="66">
        <v>0</v>
      </c>
      <c r="F62" s="66">
        <v>0</v>
      </c>
      <c r="G62" s="66">
        <v>0</v>
      </c>
      <c r="H62" s="66">
        <v>0</v>
      </c>
      <c r="I62" s="66">
        <v>0</v>
      </c>
      <c r="J62" s="61"/>
      <c r="K62" s="61"/>
    </row>
    <row r="63" spans="1:11" ht="12.75" customHeight="1">
      <c r="A63" s="865" t="s">
        <v>123</v>
      </c>
      <c r="B63" s="65" t="s">
        <v>363</v>
      </c>
      <c r="C63" s="66">
        <v>0</v>
      </c>
      <c r="D63" s="66">
        <v>0</v>
      </c>
      <c r="E63" s="66">
        <v>0</v>
      </c>
      <c r="F63" s="66">
        <v>0</v>
      </c>
      <c r="G63" s="66">
        <v>0</v>
      </c>
      <c r="H63" s="66">
        <v>0</v>
      </c>
      <c r="I63" s="66">
        <v>0</v>
      </c>
      <c r="J63" s="61"/>
      <c r="K63" s="61"/>
    </row>
    <row r="64" spans="1:11" ht="12.75" customHeight="1">
      <c r="A64" s="867" t="s">
        <v>20</v>
      </c>
      <c r="B64" s="64" t="s">
        <v>364</v>
      </c>
      <c r="C64" s="64">
        <v>150187</v>
      </c>
      <c r="D64" s="64">
        <v>202223</v>
      </c>
      <c r="E64" s="64">
        <v>156632</v>
      </c>
      <c r="F64" s="64">
        <v>138282</v>
      </c>
      <c r="G64" s="64">
        <v>263732</v>
      </c>
      <c r="H64" s="64">
        <v>208936</v>
      </c>
      <c r="I64" s="64">
        <v>364990</v>
      </c>
      <c r="J64" s="61"/>
      <c r="K64" s="61"/>
    </row>
    <row r="65" spans="1:11" ht="15" customHeight="1">
      <c r="A65" s="861"/>
      <c r="B65" s="69" t="s">
        <v>365</v>
      </c>
      <c r="C65" s="69">
        <f aca="true" t="shared" si="7" ref="C65:I65">SUM(C64,C61,C56,C55,C54)</f>
        <v>150799</v>
      </c>
      <c r="D65" s="69">
        <f t="shared" si="7"/>
        <v>208384</v>
      </c>
      <c r="E65" s="69">
        <f t="shared" si="7"/>
        <v>157976</v>
      </c>
      <c r="F65" s="69">
        <f t="shared" si="7"/>
        <v>138582</v>
      </c>
      <c r="G65" s="69">
        <f t="shared" si="7"/>
        <v>268500</v>
      </c>
      <c r="H65" s="69">
        <f t="shared" si="7"/>
        <v>209761</v>
      </c>
      <c r="I65" s="69">
        <f t="shared" si="7"/>
        <v>370465</v>
      </c>
      <c r="J65" s="61"/>
      <c r="K65" s="61"/>
    </row>
    <row r="66" spans="1:11" ht="12.75" customHeight="1">
      <c r="A66" s="860"/>
      <c r="B66" s="64" t="s">
        <v>1088</v>
      </c>
      <c r="C66" s="66"/>
      <c r="D66" s="66"/>
      <c r="E66" s="66"/>
      <c r="F66" s="66"/>
      <c r="G66" s="66"/>
      <c r="H66" s="66"/>
      <c r="I66" s="66"/>
      <c r="J66" s="61"/>
      <c r="K66" s="61"/>
    </row>
    <row r="67" spans="1:11" ht="12.75" customHeight="1">
      <c r="A67" s="867" t="s">
        <v>1492</v>
      </c>
      <c r="B67" s="64" t="s">
        <v>941</v>
      </c>
      <c r="C67" s="64">
        <v>102474</v>
      </c>
      <c r="D67" s="64">
        <v>125377</v>
      </c>
      <c r="E67" s="64">
        <v>99861</v>
      </c>
      <c r="F67" s="64">
        <v>94456</v>
      </c>
      <c r="G67" s="64">
        <v>175444</v>
      </c>
      <c r="H67" s="64">
        <v>145561</v>
      </c>
      <c r="I67" s="64">
        <v>237762</v>
      </c>
      <c r="J67" s="61"/>
      <c r="K67" s="61"/>
    </row>
    <row r="68" spans="1:11" ht="12.75" customHeight="1">
      <c r="A68" s="867" t="s">
        <v>1493</v>
      </c>
      <c r="B68" s="64" t="s">
        <v>1089</v>
      </c>
      <c r="C68" s="64">
        <v>29488</v>
      </c>
      <c r="D68" s="64">
        <v>36080</v>
      </c>
      <c r="E68" s="64">
        <v>28735</v>
      </c>
      <c r="F68" s="64">
        <v>27159</v>
      </c>
      <c r="G68" s="64">
        <v>50522</v>
      </c>
      <c r="H68" s="64">
        <v>41896</v>
      </c>
      <c r="I68" s="64">
        <v>68497</v>
      </c>
      <c r="J68" s="61"/>
      <c r="K68" s="61"/>
    </row>
    <row r="69" spans="1:11" ht="12.75" customHeight="1">
      <c r="A69" s="867" t="s">
        <v>1217</v>
      </c>
      <c r="B69" s="64" t="s">
        <v>257</v>
      </c>
      <c r="C69" s="64">
        <v>3051</v>
      </c>
      <c r="D69" s="64">
        <v>3732</v>
      </c>
      <c r="E69" s="64">
        <v>2973</v>
      </c>
      <c r="F69" s="64">
        <v>2810</v>
      </c>
      <c r="G69" s="64">
        <v>5226</v>
      </c>
      <c r="H69" s="64">
        <v>4334</v>
      </c>
      <c r="I69" s="64">
        <v>7087</v>
      </c>
      <c r="J69" s="61"/>
      <c r="K69" s="61"/>
    </row>
    <row r="70" spans="1:11" ht="12.75" customHeight="1">
      <c r="A70" s="867" t="s">
        <v>1663</v>
      </c>
      <c r="B70" s="64" t="s">
        <v>871</v>
      </c>
      <c r="C70" s="64">
        <v>1149</v>
      </c>
      <c r="D70" s="64">
        <v>1322</v>
      </c>
      <c r="E70" s="64">
        <v>1074</v>
      </c>
      <c r="F70" s="64">
        <v>1109</v>
      </c>
      <c r="G70" s="64">
        <v>2059</v>
      </c>
      <c r="H70" s="64">
        <v>1832</v>
      </c>
      <c r="I70" s="64">
        <v>2689</v>
      </c>
      <c r="J70" s="61"/>
      <c r="K70" s="61"/>
    </row>
    <row r="71" spans="1:11" ht="12.75" customHeight="1">
      <c r="A71" s="867" t="s">
        <v>20</v>
      </c>
      <c r="B71" s="64" t="s">
        <v>1664</v>
      </c>
      <c r="C71" s="64"/>
      <c r="D71" s="64"/>
      <c r="E71" s="64"/>
      <c r="F71" s="64"/>
      <c r="G71" s="64"/>
      <c r="H71" s="64"/>
      <c r="I71" s="64"/>
      <c r="J71" s="61"/>
      <c r="K71" s="61"/>
    </row>
    <row r="72" spans="1:11" ht="12.75" customHeight="1">
      <c r="A72" s="867" t="s">
        <v>221</v>
      </c>
      <c r="B72" s="64" t="s">
        <v>945</v>
      </c>
      <c r="C72" s="64">
        <v>14637</v>
      </c>
      <c r="D72" s="64">
        <v>41873</v>
      </c>
      <c r="E72" s="64">
        <v>25333</v>
      </c>
      <c r="F72" s="64">
        <v>13048</v>
      </c>
      <c r="G72" s="64">
        <v>35249</v>
      </c>
      <c r="H72" s="64">
        <v>16138</v>
      </c>
      <c r="I72" s="64">
        <v>54430</v>
      </c>
      <c r="J72" s="61"/>
      <c r="K72" s="61"/>
    </row>
    <row r="73" spans="1:11" ht="12" customHeight="1">
      <c r="A73" s="868" t="s">
        <v>1737</v>
      </c>
      <c r="B73" s="66" t="s">
        <v>366</v>
      </c>
      <c r="C73" s="66">
        <v>6462</v>
      </c>
      <c r="D73" s="66">
        <v>0</v>
      </c>
      <c r="E73" s="66">
        <v>11181</v>
      </c>
      <c r="F73" s="66">
        <v>3737</v>
      </c>
      <c r="G73" s="66">
        <v>10086</v>
      </c>
      <c r="H73" s="66">
        <v>5310</v>
      </c>
      <c r="I73" s="66">
        <v>10016</v>
      </c>
      <c r="J73" s="61"/>
      <c r="K73" s="61"/>
    </row>
    <row r="74" spans="1:11" ht="12" customHeight="1">
      <c r="A74" s="868" t="s">
        <v>624</v>
      </c>
      <c r="B74" s="66" t="s">
        <v>367</v>
      </c>
      <c r="C74" s="66">
        <v>1808</v>
      </c>
      <c r="D74" s="66">
        <v>3052</v>
      </c>
      <c r="E74" s="66">
        <v>1945</v>
      </c>
      <c r="F74" s="66">
        <v>2671</v>
      </c>
      <c r="G74" s="66">
        <v>3892</v>
      </c>
      <c r="H74" s="66">
        <v>1830</v>
      </c>
      <c r="I74" s="66">
        <v>4572</v>
      </c>
      <c r="J74" s="61"/>
      <c r="K74" s="61"/>
    </row>
    <row r="75" spans="1:11" ht="12" customHeight="1">
      <c r="A75" s="868" t="s">
        <v>625</v>
      </c>
      <c r="B75" s="66" t="s">
        <v>368</v>
      </c>
      <c r="C75" s="66">
        <v>0</v>
      </c>
      <c r="D75" s="66">
        <v>12429</v>
      </c>
      <c r="E75" s="66">
        <v>0</v>
      </c>
      <c r="F75" s="66">
        <v>0</v>
      </c>
      <c r="G75" s="66">
        <v>0</v>
      </c>
      <c r="H75" s="66">
        <v>0</v>
      </c>
      <c r="I75" s="66">
        <v>18900</v>
      </c>
      <c r="J75" s="61"/>
      <c r="K75" s="61"/>
    </row>
    <row r="76" spans="1:11" ht="12" customHeight="1">
      <c r="A76" s="868" t="s">
        <v>626</v>
      </c>
      <c r="B76" s="66" t="s">
        <v>369</v>
      </c>
      <c r="C76" s="66">
        <v>300</v>
      </c>
      <c r="D76" s="66">
        <v>1551</v>
      </c>
      <c r="E76" s="66">
        <v>950</v>
      </c>
      <c r="F76" s="66">
        <v>700</v>
      </c>
      <c r="G76" s="66">
        <v>2391</v>
      </c>
      <c r="H76" s="66">
        <v>750</v>
      </c>
      <c r="I76" s="66">
        <v>2014</v>
      </c>
      <c r="J76" s="61"/>
      <c r="K76" s="61"/>
    </row>
    <row r="77" spans="1:11" ht="12" customHeight="1">
      <c r="A77" s="868" t="s">
        <v>627</v>
      </c>
      <c r="B77" s="66" t="s">
        <v>370</v>
      </c>
      <c r="C77" s="66">
        <v>0</v>
      </c>
      <c r="D77" s="66">
        <v>0</v>
      </c>
      <c r="E77" s="66">
        <v>0</v>
      </c>
      <c r="F77" s="66">
        <v>0</v>
      </c>
      <c r="G77" s="66">
        <v>0</v>
      </c>
      <c r="H77" s="66">
        <v>0</v>
      </c>
      <c r="I77" s="66">
        <v>0</v>
      </c>
      <c r="J77" s="61"/>
      <c r="K77" s="61"/>
    </row>
    <row r="78" spans="1:11" ht="12" customHeight="1">
      <c r="A78" s="868" t="s">
        <v>628</v>
      </c>
      <c r="B78" s="66" t="s">
        <v>371</v>
      </c>
      <c r="C78" s="66">
        <v>1626</v>
      </c>
      <c r="D78" s="66">
        <v>1930</v>
      </c>
      <c r="E78" s="66">
        <v>2061</v>
      </c>
      <c r="F78" s="66">
        <v>1973</v>
      </c>
      <c r="G78" s="66">
        <v>3349</v>
      </c>
      <c r="H78" s="66">
        <v>2106</v>
      </c>
      <c r="I78" s="66">
        <v>5187</v>
      </c>
      <c r="J78" s="61"/>
      <c r="K78" s="61"/>
    </row>
    <row r="79" spans="1:11" ht="12" customHeight="1">
      <c r="A79" s="868" t="s">
        <v>629</v>
      </c>
      <c r="B79" s="66" t="s">
        <v>372</v>
      </c>
      <c r="C79" s="66">
        <v>1500</v>
      </c>
      <c r="D79" s="66">
        <v>1500</v>
      </c>
      <c r="E79" s="66">
        <v>2250</v>
      </c>
      <c r="F79" s="66">
        <v>1500</v>
      </c>
      <c r="G79" s="66">
        <v>3000</v>
      </c>
      <c r="H79" s="66">
        <v>1500</v>
      </c>
      <c r="I79" s="66">
        <v>3000</v>
      </c>
      <c r="J79" s="61"/>
      <c r="K79" s="61"/>
    </row>
    <row r="80" spans="1:11" ht="12" customHeight="1">
      <c r="A80" s="868" t="s">
        <v>630</v>
      </c>
      <c r="B80" s="66" t="s">
        <v>373</v>
      </c>
      <c r="C80" s="66">
        <v>2210</v>
      </c>
      <c r="D80" s="66">
        <v>6738</v>
      </c>
      <c r="E80" s="66">
        <v>3767</v>
      </c>
      <c r="F80" s="66">
        <v>1927</v>
      </c>
      <c r="G80" s="66">
        <v>5457</v>
      </c>
      <c r="H80" s="66">
        <v>2426</v>
      </c>
      <c r="I80" s="66">
        <v>8424</v>
      </c>
      <c r="J80" s="61"/>
      <c r="K80" s="61"/>
    </row>
    <row r="81" spans="1:11" ht="12.75" customHeight="1">
      <c r="A81" s="867" t="s">
        <v>223</v>
      </c>
      <c r="B81" s="64" t="s">
        <v>948</v>
      </c>
      <c r="C81" s="64">
        <v>0</v>
      </c>
      <c r="D81" s="64">
        <v>0</v>
      </c>
      <c r="E81" s="64">
        <v>0</v>
      </c>
      <c r="F81" s="64">
        <v>0</v>
      </c>
      <c r="G81" s="64">
        <v>0</v>
      </c>
      <c r="H81" s="64">
        <v>0</v>
      </c>
      <c r="I81" s="64">
        <v>0</v>
      </c>
      <c r="J81" s="61"/>
      <c r="K81" s="61"/>
    </row>
    <row r="82" spans="1:11" ht="12.75" customHeight="1">
      <c r="A82" s="867" t="s">
        <v>22</v>
      </c>
      <c r="B82" s="64" t="s">
        <v>1666</v>
      </c>
      <c r="C82" s="64">
        <v>0</v>
      </c>
      <c r="D82" s="64">
        <v>0</v>
      </c>
      <c r="E82" s="64">
        <v>0</v>
      </c>
      <c r="F82" s="64">
        <v>0</v>
      </c>
      <c r="G82" s="64">
        <v>0</v>
      </c>
      <c r="H82" s="64">
        <v>0</v>
      </c>
      <c r="I82" s="64"/>
      <c r="J82" s="61"/>
      <c r="K82" s="61"/>
    </row>
    <row r="83" spans="1:11" ht="12.75" customHeight="1">
      <c r="A83" s="867" t="s">
        <v>24</v>
      </c>
      <c r="B83" s="64" t="s">
        <v>1556</v>
      </c>
      <c r="C83" s="64">
        <v>0</v>
      </c>
      <c r="D83" s="64">
        <v>0</v>
      </c>
      <c r="E83" s="64">
        <v>0</v>
      </c>
      <c r="F83" s="64">
        <v>0</v>
      </c>
      <c r="G83" s="64">
        <v>0</v>
      </c>
      <c r="H83" s="64">
        <v>0</v>
      </c>
      <c r="I83" s="64">
        <v>0</v>
      </c>
      <c r="J83" s="61"/>
      <c r="K83" s="61"/>
    </row>
    <row r="84" spans="1:11" ht="16.5" customHeight="1">
      <c r="A84" s="862"/>
      <c r="B84" s="69" t="s">
        <v>374</v>
      </c>
      <c r="C84" s="69">
        <f aca="true" t="shared" si="8" ref="C84:I84">SUM(C67,C68:C71,C72,C81:C83)</f>
        <v>150799</v>
      </c>
      <c r="D84" s="69">
        <f t="shared" si="8"/>
        <v>208384</v>
      </c>
      <c r="E84" s="69">
        <f t="shared" si="8"/>
        <v>157976</v>
      </c>
      <c r="F84" s="69">
        <f t="shared" si="8"/>
        <v>138582</v>
      </c>
      <c r="G84" s="69">
        <f t="shared" si="8"/>
        <v>268500</v>
      </c>
      <c r="H84" s="69">
        <f t="shared" si="8"/>
        <v>209761</v>
      </c>
      <c r="I84" s="69">
        <f t="shared" si="8"/>
        <v>370465</v>
      </c>
      <c r="J84" s="61"/>
      <c r="K84" s="61"/>
    </row>
    <row r="85" spans="1:11" s="37" customFormat="1" ht="12.75" customHeight="1">
      <c r="A85" s="863"/>
      <c r="B85" s="70" t="s">
        <v>721</v>
      </c>
      <c r="C85" s="156">
        <v>49.1</v>
      </c>
      <c r="D85" s="156">
        <v>56.5</v>
      </c>
      <c r="E85" s="156">
        <v>45.6</v>
      </c>
      <c r="F85" s="156">
        <v>47.4</v>
      </c>
      <c r="G85" s="156">
        <v>88</v>
      </c>
      <c r="H85" s="156">
        <v>78.3</v>
      </c>
      <c r="I85" s="156">
        <v>115</v>
      </c>
      <c r="J85" s="61"/>
      <c r="K85" s="61"/>
    </row>
    <row r="86" spans="1:11" s="37" customFormat="1" ht="12.75" customHeight="1">
      <c r="A86" s="863"/>
      <c r="B86" s="70" t="s">
        <v>722</v>
      </c>
      <c r="C86" s="156">
        <v>35.1</v>
      </c>
      <c r="D86" s="156">
        <v>46</v>
      </c>
      <c r="E86" s="156">
        <v>34.1</v>
      </c>
      <c r="F86" s="156">
        <v>35.9</v>
      </c>
      <c r="G86" s="156">
        <v>66.5</v>
      </c>
      <c r="H86" s="156">
        <v>56.8</v>
      </c>
      <c r="I86" s="156">
        <v>89</v>
      </c>
      <c r="J86" s="61"/>
      <c r="K86" s="61"/>
    </row>
    <row r="87" spans="1:11" ht="12.75" customHeight="1">
      <c r="A87" s="863"/>
      <c r="B87" s="70"/>
      <c r="C87" s="70"/>
      <c r="D87" s="70"/>
      <c r="E87" s="70"/>
      <c r="F87" s="70"/>
      <c r="G87" s="70"/>
      <c r="H87" s="70"/>
      <c r="I87" s="70"/>
      <c r="J87" s="61"/>
      <c r="K87" s="61"/>
    </row>
    <row r="88" spans="1:11" ht="12.75" customHeight="1">
      <c r="A88" s="863"/>
      <c r="B88" s="70"/>
      <c r="C88" s="75"/>
      <c r="D88" s="75"/>
      <c r="E88" s="75"/>
      <c r="F88" s="75"/>
      <c r="G88" s="124"/>
      <c r="H88" s="1476" t="s">
        <v>44</v>
      </c>
      <c r="I88" s="1476"/>
      <c r="J88" s="61"/>
      <c r="K88" s="61"/>
    </row>
    <row r="89" spans="1:11" ht="18.75" customHeight="1">
      <c r="A89" s="1495" t="s">
        <v>623</v>
      </c>
      <c r="B89" s="1493" t="s">
        <v>1481</v>
      </c>
      <c r="C89" s="1477" t="s">
        <v>927</v>
      </c>
      <c r="D89" s="1478"/>
      <c r="E89" s="1478"/>
      <c r="F89" s="1478"/>
      <c r="G89" s="1478"/>
      <c r="H89" s="1478"/>
      <c r="I89" s="1479"/>
      <c r="J89" s="61"/>
      <c r="K89" s="61"/>
    </row>
    <row r="90" spans="1:11" ht="45.75" customHeight="1">
      <c r="A90" s="1496"/>
      <c r="B90" s="1494"/>
      <c r="C90" s="299" t="s">
        <v>347</v>
      </c>
      <c r="D90" s="299" t="s">
        <v>384</v>
      </c>
      <c r="E90" s="299" t="s">
        <v>385</v>
      </c>
      <c r="F90" s="296" t="s">
        <v>932</v>
      </c>
      <c r="G90" s="296" t="s">
        <v>987</v>
      </c>
      <c r="H90" s="296" t="s">
        <v>1610</v>
      </c>
      <c r="I90" s="301" t="s">
        <v>1611</v>
      </c>
      <c r="J90" s="61"/>
      <c r="K90" s="61"/>
    </row>
    <row r="91" spans="1:11" ht="12.75" customHeight="1">
      <c r="A91" s="860"/>
      <c r="B91" s="64" t="s">
        <v>496</v>
      </c>
      <c r="C91" s="120"/>
      <c r="D91" s="303"/>
      <c r="E91" s="120"/>
      <c r="F91" s="120"/>
      <c r="G91" s="121"/>
      <c r="H91" s="120"/>
      <c r="I91" s="120"/>
      <c r="J91" s="61"/>
      <c r="K91" s="61"/>
    </row>
    <row r="92" spans="1:11" ht="12.75" customHeight="1">
      <c r="A92" s="865" t="s">
        <v>105</v>
      </c>
      <c r="B92" s="65" t="s">
        <v>350</v>
      </c>
      <c r="C92" s="66">
        <v>0</v>
      </c>
      <c r="D92" s="304">
        <v>0</v>
      </c>
      <c r="E92" s="66">
        <v>0</v>
      </c>
      <c r="F92" s="66">
        <v>0</v>
      </c>
      <c r="G92" s="66">
        <v>0</v>
      </c>
      <c r="H92" s="66">
        <v>0</v>
      </c>
      <c r="I92" s="66">
        <v>0</v>
      </c>
      <c r="J92" s="61"/>
      <c r="K92" s="61"/>
    </row>
    <row r="93" spans="1:11" ht="12.75" customHeight="1">
      <c r="A93" s="865" t="s">
        <v>106</v>
      </c>
      <c r="B93" s="65" t="s">
        <v>351</v>
      </c>
      <c r="C93" s="66">
        <v>1980</v>
      </c>
      <c r="D93" s="304">
        <v>400</v>
      </c>
      <c r="E93" s="66">
        <v>1580</v>
      </c>
      <c r="F93" s="66">
        <v>15290</v>
      </c>
      <c r="G93" s="66">
        <v>3402</v>
      </c>
      <c r="H93" s="66">
        <v>12866</v>
      </c>
      <c r="I93" s="66">
        <v>5155</v>
      </c>
      <c r="J93" s="61"/>
      <c r="K93" s="61"/>
    </row>
    <row r="94" spans="1:11" ht="12.75" customHeight="1">
      <c r="A94" s="865" t="s">
        <v>107</v>
      </c>
      <c r="B94" s="65" t="s">
        <v>352</v>
      </c>
      <c r="C94" s="66"/>
      <c r="D94" s="304">
        <v>0</v>
      </c>
      <c r="E94" s="66">
        <v>0</v>
      </c>
      <c r="F94" s="66">
        <v>2802</v>
      </c>
      <c r="G94" s="66"/>
      <c r="H94" s="66">
        <v>195</v>
      </c>
      <c r="I94" s="66">
        <v>0</v>
      </c>
      <c r="J94" s="61"/>
      <c r="K94" s="61"/>
    </row>
    <row r="95" spans="1:11" ht="12.75" customHeight="1">
      <c r="A95" s="865" t="s">
        <v>108</v>
      </c>
      <c r="B95" s="65" t="s">
        <v>1784</v>
      </c>
      <c r="C95" s="66">
        <v>0</v>
      </c>
      <c r="D95" s="304">
        <v>0</v>
      </c>
      <c r="E95" s="66">
        <v>0</v>
      </c>
      <c r="F95" s="66">
        <v>0</v>
      </c>
      <c r="G95" s="66">
        <v>0</v>
      </c>
      <c r="H95" s="66">
        <v>0</v>
      </c>
      <c r="I95" s="66">
        <v>0</v>
      </c>
      <c r="J95" s="61"/>
      <c r="K95" s="61"/>
    </row>
    <row r="96" spans="1:11" ht="12.75" customHeight="1">
      <c r="A96" s="866" t="s">
        <v>1492</v>
      </c>
      <c r="B96" s="67" t="s">
        <v>1785</v>
      </c>
      <c r="C96" s="64">
        <f>SUM(C92:C95)</f>
        <v>1980</v>
      </c>
      <c r="D96" s="64">
        <f aca="true" t="shared" si="9" ref="D96:I96">SUM(D92:D95)</f>
        <v>400</v>
      </c>
      <c r="E96" s="64">
        <f t="shared" si="9"/>
        <v>1580</v>
      </c>
      <c r="F96" s="64">
        <f t="shared" si="9"/>
        <v>18092</v>
      </c>
      <c r="G96" s="64">
        <f t="shared" si="9"/>
        <v>3402</v>
      </c>
      <c r="H96" s="64">
        <f t="shared" si="9"/>
        <v>13061</v>
      </c>
      <c r="I96" s="64">
        <f t="shared" si="9"/>
        <v>5155</v>
      </c>
      <c r="J96" s="61"/>
      <c r="K96" s="61"/>
    </row>
    <row r="97" spans="1:11" ht="12.75" customHeight="1">
      <c r="A97" s="866" t="s">
        <v>1493</v>
      </c>
      <c r="B97" s="67" t="s">
        <v>1786</v>
      </c>
      <c r="C97" s="64">
        <v>0</v>
      </c>
      <c r="D97" s="305">
        <v>0</v>
      </c>
      <c r="E97" s="64">
        <v>0</v>
      </c>
      <c r="F97" s="64">
        <v>0</v>
      </c>
      <c r="G97" s="64">
        <v>0</v>
      </c>
      <c r="H97" s="64">
        <v>0</v>
      </c>
      <c r="I97" s="64">
        <v>0</v>
      </c>
      <c r="J97" s="61"/>
      <c r="K97" s="61"/>
    </row>
    <row r="98" spans="1:11" ht="12.75" customHeight="1">
      <c r="A98" s="866" t="s">
        <v>1217</v>
      </c>
      <c r="B98" s="67" t="s">
        <v>1787</v>
      </c>
      <c r="C98" s="122">
        <v>0</v>
      </c>
      <c r="D98" s="306">
        <v>0</v>
      </c>
      <c r="E98" s="122">
        <v>0</v>
      </c>
      <c r="F98" s="122">
        <v>0</v>
      </c>
      <c r="G98" s="122"/>
      <c r="H98" s="122">
        <v>0</v>
      </c>
      <c r="I98" s="122">
        <v>0</v>
      </c>
      <c r="J98" s="61"/>
      <c r="K98" s="61"/>
    </row>
    <row r="99" spans="1:11" ht="12.75" customHeight="1">
      <c r="A99" s="865" t="s">
        <v>143</v>
      </c>
      <c r="B99" s="65" t="s">
        <v>1788</v>
      </c>
      <c r="C99" s="68">
        <v>0</v>
      </c>
      <c r="D99" s="307">
        <v>0</v>
      </c>
      <c r="E99" s="68">
        <v>0</v>
      </c>
      <c r="F99" s="68">
        <v>0</v>
      </c>
      <c r="G99" s="68"/>
      <c r="H99" s="68">
        <v>0</v>
      </c>
      <c r="I99" s="68">
        <v>0</v>
      </c>
      <c r="J99" s="61"/>
      <c r="K99" s="61"/>
    </row>
    <row r="100" spans="1:11" ht="12.75" customHeight="1">
      <c r="A100" s="865" t="s">
        <v>790</v>
      </c>
      <c r="B100" s="1102" t="s">
        <v>1789</v>
      </c>
      <c r="C100" s="68"/>
      <c r="D100" s="308"/>
      <c r="E100" s="68"/>
      <c r="F100" s="68"/>
      <c r="G100" s="68"/>
      <c r="H100" s="68"/>
      <c r="I100" s="66"/>
      <c r="J100" s="61"/>
      <c r="K100" s="61"/>
    </row>
    <row r="101" spans="1:11" ht="12.75" customHeight="1">
      <c r="A101" s="865" t="s">
        <v>144</v>
      </c>
      <c r="B101" s="65" t="s">
        <v>1790</v>
      </c>
      <c r="C101" s="68">
        <v>0</v>
      </c>
      <c r="D101" s="307">
        <v>0</v>
      </c>
      <c r="E101" s="68">
        <v>0</v>
      </c>
      <c r="F101" s="68">
        <v>0</v>
      </c>
      <c r="G101" s="68">
        <v>0</v>
      </c>
      <c r="H101" s="68">
        <v>0</v>
      </c>
      <c r="I101" s="68">
        <v>0</v>
      </c>
      <c r="J101" s="61"/>
      <c r="K101" s="61"/>
    </row>
    <row r="102" spans="1:11" ht="12.75" customHeight="1">
      <c r="A102" s="865" t="s">
        <v>791</v>
      </c>
      <c r="B102" s="1102" t="s">
        <v>1789</v>
      </c>
      <c r="C102" s="66"/>
      <c r="D102" s="304"/>
      <c r="E102" s="66"/>
      <c r="F102" s="66"/>
      <c r="G102" s="66"/>
      <c r="H102" s="66"/>
      <c r="I102" s="66"/>
      <c r="J102" s="61"/>
      <c r="K102" s="61"/>
    </row>
    <row r="103" spans="1:11" ht="12.75" customHeight="1">
      <c r="A103" s="866" t="s">
        <v>1663</v>
      </c>
      <c r="B103" s="67" t="s">
        <v>1219</v>
      </c>
      <c r="C103" s="64">
        <v>0</v>
      </c>
      <c r="D103" s="309">
        <v>0</v>
      </c>
      <c r="E103" s="64">
        <v>0</v>
      </c>
      <c r="F103" s="64">
        <v>0</v>
      </c>
      <c r="G103" s="64"/>
      <c r="H103" s="64">
        <v>0</v>
      </c>
      <c r="I103" s="64">
        <v>0</v>
      </c>
      <c r="J103" s="61"/>
      <c r="K103" s="61"/>
    </row>
    <row r="104" spans="1:11" ht="12.75" customHeight="1">
      <c r="A104" s="865" t="s">
        <v>122</v>
      </c>
      <c r="B104" s="65" t="s">
        <v>362</v>
      </c>
      <c r="C104" s="66">
        <v>0</v>
      </c>
      <c r="D104" s="310">
        <v>0</v>
      </c>
      <c r="E104" s="66">
        <v>0</v>
      </c>
      <c r="F104" s="66">
        <v>0</v>
      </c>
      <c r="G104" s="66"/>
      <c r="H104" s="66">
        <v>0</v>
      </c>
      <c r="I104" s="66">
        <v>0</v>
      </c>
      <c r="J104" s="61"/>
      <c r="K104" s="61"/>
    </row>
    <row r="105" spans="1:11" ht="12.75" customHeight="1">
      <c r="A105" s="865" t="s">
        <v>123</v>
      </c>
      <c r="B105" s="65" t="s">
        <v>363</v>
      </c>
      <c r="C105" s="66">
        <v>0</v>
      </c>
      <c r="D105" s="310">
        <v>0</v>
      </c>
      <c r="E105" s="66">
        <v>0</v>
      </c>
      <c r="F105" s="66">
        <v>0</v>
      </c>
      <c r="G105" s="66">
        <v>0</v>
      </c>
      <c r="H105" s="66">
        <v>0</v>
      </c>
      <c r="I105" s="66">
        <v>0</v>
      </c>
      <c r="J105" s="61"/>
      <c r="K105" s="61"/>
    </row>
    <row r="106" spans="1:11" ht="12.75" customHeight="1">
      <c r="A106" s="867" t="s">
        <v>20</v>
      </c>
      <c r="B106" s="64" t="s">
        <v>364</v>
      </c>
      <c r="C106" s="64">
        <v>298698</v>
      </c>
      <c r="D106" s="706">
        <v>203470</v>
      </c>
      <c r="E106" s="64">
        <v>264722</v>
      </c>
      <c r="F106" s="64">
        <v>205585</v>
      </c>
      <c r="G106" s="64">
        <v>297052</v>
      </c>
      <c r="H106" s="64">
        <v>1139848</v>
      </c>
      <c r="I106" s="64">
        <v>818717</v>
      </c>
      <c r="J106" s="61"/>
      <c r="K106" s="61"/>
    </row>
    <row r="107" spans="1:11" ht="16.5" customHeight="1">
      <c r="A107" s="861"/>
      <c r="B107" s="69" t="s">
        <v>365</v>
      </c>
      <c r="C107" s="69">
        <f aca="true" t="shared" si="10" ref="C107:I107">SUM(C106,C103,C98,C97,C96)</f>
        <v>300678</v>
      </c>
      <c r="D107" s="69">
        <f t="shared" si="10"/>
        <v>203870</v>
      </c>
      <c r="E107" s="69">
        <f t="shared" si="10"/>
        <v>266302</v>
      </c>
      <c r="F107" s="69">
        <f t="shared" si="10"/>
        <v>223677</v>
      </c>
      <c r="G107" s="69">
        <f t="shared" si="10"/>
        <v>300454</v>
      </c>
      <c r="H107" s="69">
        <f t="shared" si="10"/>
        <v>1152909</v>
      </c>
      <c r="I107" s="69">
        <f t="shared" si="10"/>
        <v>823872</v>
      </c>
      <c r="J107" s="61"/>
      <c r="K107" s="61"/>
    </row>
    <row r="108" spans="1:11" ht="12.75" customHeight="1">
      <c r="A108" s="860"/>
      <c r="B108" s="64" t="s">
        <v>1088</v>
      </c>
      <c r="C108" s="66"/>
      <c r="D108" s="311"/>
      <c r="E108" s="66"/>
      <c r="F108" s="66"/>
      <c r="G108" s="66"/>
      <c r="H108" s="66"/>
      <c r="I108" s="66"/>
      <c r="J108" s="61"/>
      <c r="K108" s="61"/>
    </row>
    <row r="109" spans="1:11" ht="12.75" customHeight="1">
      <c r="A109" s="867" t="s">
        <v>1492</v>
      </c>
      <c r="B109" s="64" t="s">
        <v>941</v>
      </c>
      <c r="C109" s="64">
        <v>189919</v>
      </c>
      <c r="D109" s="305">
        <v>138317</v>
      </c>
      <c r="E109" s="64">
        <v>164308</v>
      </c>
      <c r="F109" s="64">
        <v>145198</v>
      </c>
      <c r="G109" s="64">
        <v>193655</v>
      </c>
      <c r="H109" s="64">
        <v>764934</v>
      </c>
      <c r="I109" s="64">
        <v>561047</v>
      </c>
      <c r="J109" s="61"/>
      <c r="K109" s="61"/>
    </row>
    <row r="110" spans="1:11" ht="12.75" customHeight="1">
      <c r="A110" s="867" t="s">
        <v>1493</v>
      </c>
      <c r="B110" s="64" t="s">
        <v>1089</v>
      </c>
      <c r="C110" s="64">
        <v>54554</v>
      </c>
      <c r="D110" s="305">
        <v>39856</v>
      </c>
      <c r="E110" s="64">
        <v>47380</v>
      </c>
      <c r="F110" s="64">
        <v>41846</v>
      </c>
      <c r="G110" s="64">
        <v>55798</v>
      </c>
      <c r="H110" s="64">
        <v>220689</v>
      </c>
      <c r="I110" s="64">
        <v>161841</v>
      </c>
      <c r="J110" s="61"/>
      <c r="K110" s="61"/>
    </row>
    <row r="111" spans="1:11" ht="12.75" customHeight="1">
      <c r="A111" s="867" t="s">
        <v>1217</v>
      </c>
      <c r="B111" s="64" t="s">
        <v>257</v>
      </c>
      <c r="C111" s="64">
        <v>5644</v>
      </c>
      <c r="D111" s="305">
        <v>4122</v>
      </c>
      <c r="E111" s="64">
        <v>4900</v>
      </c>
      <c r="F111" s="64">
        <v>4329</v>
      </c>
      <c r="G111" s="64">
        <v>5774</v>
      </c>
      <c r="H111" s="64">
        <v>22829</v>
      </c>
      <c r="I111" s="64">
        <v>16654</v>
      </c>
      <c r="J111" s="61"/>
      <c r="K111" s="61"/>
    </row>
    <row r="112" spans="1:11" ht="12.75" customHeight="1">
      <c r="A112" s="867" t="s">
        <v>1663</v>
      </c>
      <c r="B112" s="64" t="s">
        <v>871</v>
      </c>
      <c r="C112" s="64">
        <v>2169</v>
      </c>
      <c r="D112" s="305">
        <v>1364</v>
      </c>
      <c r="E112" s="64">
        <v>1434</v>
      </c>
      <c r="F112" s="64">
        <v>1488</v>
      </c>
      <c r="G112" s="64">
        <v>2113</v>
      </c>
      <c r="H112" s="64">
        <v>7914</v>
      </c>
      <c r="I112" s="64">
        <v>6026</v>
      </c>
      <c r="J112" s="61"/>
      <c r="K112" s="61"/>
    </row>
    <row r="113" spans="1:11" ht="12.75" customHeight="1">
      <c r="A113" s="867" t="s">
        <v>20</v>
      </c>
      <c r="B113" s="64" t="s">
        <v>1664</v>
      </c>
      <c r="C113" s="64"/>
      <c r="D113" s="305"/>
      <c r="E113" s="64"/>
      <c r="F113" s="64"/>
      <c r="G113" s="64"/>
      <c r="H113" s="64"/>
      <c r="I113" s="64"/>
      <c r="J113" s="61"/>
      <c r="K113" s="61"/>
    </row>
    <row r="114" spans="1:11" ht="12.75" customHeight="1">
      <c r="A114" s="867" t="s">
        <v>221</v>
      </c>
      <c r="B114" s="64" t="s">
        <v>945</v>
      </c>
      <c r="C114" s="64">
        <v>48392</v>
      </c>
      <c r="D114" s="305">
        <v>20211</v>
      </c>
      <c r="E114" s="64">
        <v>28780</v>
      </c>
      <c r="F114" s="64">
        <v>30816</v>
      </c>
      <c r="G114" s="64">
        <v>43114</v>
      </c>
      <c r="H114" s="64">
        <v>128593</v>
      </c>
      <c r="I114" s="64">
        <v>78304</v>
      </c>
      <c r="J114" s="61"/>
      <c r="K114" s="61"/>
    </row>
    <row r="115" spans="1:11" ht="12" customHeight="1">
      <c r="A115" s="868" t="s">
        <v>1737</v>
      </c>
      <c r="B115" s="66" t="s">
        <v>366</v>
      </c>
      <c r="C115" s="66">
        <v>0</v>
      </c>
      <c r="D115" s="304">
        <v>8958</v>
      </c>
      <c r="E115" s="66">
        <v>9939</v>
      </c>
      <c r="F115" s="66">
        <v>9819</v>
      </c>
      <c r="G115" s="66">
        <v>196</v>
      </c>
      <c r="H115" s="66">
        <v>57216</v>
      </c>
      <c r="I115" s="66">
        <v>13389</v>
      </c>
      <c r="J115" s="61"/>
      <c r="K115" s="61"/>
    </row>
    <row r="116" spans="1:11" ht="12" customHeight="1">
      <c r="A116" s="868" t="s">
        <v>624</v>
      </c>
      <c r="B116" s="66" t="s">
        <v>367</v>
      </c>
      <c r="C116" s="66">
        <v>4313</v>
      </c>
      <c r="D116" s="304">
        <v>3472</v>
      </c>
      <c r="E116" s="66">
        <v>4538</v>
      </c>
      <c r="F116" s="66">
        <v>3254</v>
      </c>
      <c r="G116" s="66">
        <v>4714</v>
      </c>
      <c r="H116" s="66">
        <v>20147</v>
      </c>
      <c r="I116" s="66">
        <v>12791</v>
      </c>
      <c r="J116" s="61"/>
      <c r="K116" s="61"/>
    </row>
    <row r="117" spans="1:11" ht="12" customHeight="1">
      <c r="A117" s="868" t="s">
        <v>625</v>
      </c>
      <c r="B117" s="66" t="s">
        <v>368</v>
      </c>
      <c r="C117" s="66">
        <v>24477</v>
      </c>
      <c r="D117" s="304">
        <v>0</v>
      </c>
      <c r="E117" s="66">
        <v>0</v>
      </c>
      <c r="F117" s="66">
        <v>0</v>
      </c>
      <c r="G117" s="66">
        <v>24044</v>
      </c>
      <c r="H117" s="66"/>
      <c r="I117" s="66">
        <v>20000</v>
      </c>
      <c r="J117" s="61"/>
      <c r="K117" s="61"/>
    </row>
    <row r="118" spans="1:11" ht="12" customHeight="1">
      <c r="A118" s="868" t="s">
        <v>626</v>
      </c>
      <c r="B118" s="66" t="s">
        <v>369</v>
      </c>
      <c r="C118" s="66">
        <v>2926</v>
      </c>
      <c r="D118" s="304">
        <v>620</v>
      </c>
      <c r="E118" s="66">
        <v>1320</v>
      </c>
      <c r="F118" s="66">
        <v>666</v>
      </c>
      <c r="G118" s="66">
        <v>1328</v>
      </c>
      <c r="H118" s="66">
        <v>8120</v>
      </c>
      <c r="I118" s="66">
        <v>1837</v>
      </c>
      <c r="J118" s="61"/>
      <c r="K118" s="61"/>
    </row>
    <row r="119" spans="1:11" ht="12" customHeight="1">
      <c r="A119" s="868" t="s">
        <v>627</v>
      </c>
      <c r="B119" s="66" t="s">
        <v>370</v>
      </c>
      <c r="C119" s="66">
        <v>0</v>
      </c>
      <c r="D119" s="304">
        <v>0</v>
      </c>
      <c r="E119" s="66">
        <v>0</v>
      </c>
      <c r="F119" s="66">
        <v>7868</v>
      </c>
      <c r="G119" s="66">
        <v>0</v>
      </c>
      <c r="H119" s="66">
        <v>0</v>
      </c>
      <c r="I119" s="66">
        <v>0</v>
      </c>
      <c r="J119" s="61"/>
      <c r="K119" s="61"/>
    </row>
    <row r="120" spans="1:11" ht="12" customHeight="1">
      <c r="A120" s="868" t="s">
        <v>628</v>
      </c>
      <c r="B120" s="66" t="s">
        <v>371</v>
      </c>
      <c r="C120" s="66">
        <v>4174</v>
      </c>
      <c r="D120" s="304">
        <v>1824</v>
      </c>
      <c r="E120" s="66">
        <v>1987</v>
      </c>
      <c r="F120" s="66">
        <v>1925</v>
      </c>
      <c r="G120" s="66">
        <v>2408</v>
      </c>
      <c r="H120" s="66">
        <v>9462</v>
      </c>
      <c r="I120" s="66">
        <v>7638</v>
      </c>
      <c r="J120" s="61"/>
      <c r="K120" s="61"/>
    </row>
    <row r="121" spans="1:11" ht="12" customHeight="1">
      <c r="A121" s="868" t="s">
        <v>629</v>
      </c>
      <c r="B121" s="66" t="s">
        <v>372</v>
      </c>
      <c r="C121" s="66">
        <v>3000</v>
      </c>
      <c r="D121" s="304">
        <v>1500</v>
      </c>
      <c r="E121" s="66">
        <v>1500</v>
      </c>
      <c r="F121" s="66">
        <v>1500</v>
      </c>
      <c r="G121" s="66">
        <v>1500</v>
      </c>
      <c r="H121" s="66">
        <v>8500</v>
      </c>
      <c r="I121" s="66">
        <v>6000</v>
      </c>
      <c r="J121" s="61"/>
      <c r="K121" s="61"/>
    </row>
    <row r="122" spans="1:11" ht="12" customHeight="1">
      <c r="A122" s="868" t="s">
        <v>630</v>
      </c>
      <c r="B122" s="66" t="s">
        <v>373</v>
      </c>
      <c r="C122" s="66">
        <v>7544</v>
      </c>
      <c r="D122" s="304">
        <v>3140</v>
      </c>
      <c r="E122" s="66">
        <v>3720</v>
      </c>
      <c r="F122" s="66">
        <v>4896</v>
      </c>
      <c r="G122" s="66">
        <v>6884</v>
      </c>
      <c r="H122" s="66">
        <v>20203</v>
      </c>
      <c r="I122" s="66">
        <v>12026</v>
      </c>
      <c r="J122" s="61"/>
      <c r="K122" s="61"/>
    </row>
    <row r="123" spans="1:11" ht="12.75" customHeight="1">
      <c r="A123" s="867" t="s">
        <v>223</v>
      </c>
      <c r="B123" s="64" t="s">
        <v>948</v>
      </c>
      <c r="C123" s="64">
        <v>0</v>
      </c>
      <c r="D123" s="305">
        <v>0</v>
      </c>
      <c r="E123" s="64">
        <v>0</v>
      </c>
      <c r="F123" s="64">
        <v>0</v>
      </c>
      <c r="G123" s="64">
        <v>0</v>
      </c>
      <c r="H123" s="64">
        <v>0</v>
      </c>
      <c r="I123" s="64">
        <v>0</v>
      </c>
      <c r="J123" s="61"/>
      <c r="K123" s="61"/>
    </row>
    <row r="124" spans="1:11" ht="12.75" customHeight="1">
      <c r="A124" s="867" t="s">
        <v>22</v>
      </c>
      <c r="B124" s="64" t="s">
        <v>1666</v>
      </c>
      <c r="C124" s="64">
        <v>0</v>
      </c>
      <c r="D124" s="305">
        <v>0</v>
      </c>
      <c r="E124" s="64">
        <v>17500</v>
      </c>
      <c r="F124" s="64"/>
      <c r="G124" s="64">
        <v>0</v>
      </c>
      <c r="H124" s="64">
        <v>7950</v>
      </c>
      <c r="I124" s="64">
        <v>0</v>
      </c>
      <c r="J124" s="61"/>
      <c r="K124" s="61"/>
    </row>
    <row r="125" spans="1:11" ht="12.75" customHeight="1">
      <c r="A125" s="867" t="s">
        <v>24</v>
      </c>
      <c r="B125" s="64" t="s">
        <v>1556</v>
      </c>
      <c r="C125" s="64">
        <v>0</v>
      </c>
      <c r="D125" s="312">
        <v>0</v>
      </c>
      <c r="E125" s="64">
        <v>2000</v>
      </c>
      <c r="F125" s="64">
        <v>0</v>
      </c>
      <c r="G125" s="64"/>
      <c r="H125" s="64">
        <v>0</v>
      </c>
      <c r="I125" s="64">
        <v>0</v>
      </c>
      <c r="J125" s="61"/>
      <c r="K125" s="61"/>
    </row>
    <row r="126" spans="1:11" ht="17.25" customHeight="1">
      <c r="A126" s="862"/>
      <c r="B126" s="69" t="s">
        <v>374</v>
      </c>
      <c r="C126" s="69">
        <f aca="true" t="shared" si="11" ref="C126:I126">SUM(C109,C110:C113,C114,C123:C125)</f>
        <v>300678</v>
      </c>
      <c r="D126" s="69">
        <f t="shared" si="11"/>
        <v>203870</v>
      </c>
      <c r="E126" s="69">
        <f t="shared" si="11"/>
        <v>266302</v>
      </c>
      <c r="F126" s="69">
        <f t="shared" si="11"/>
        <v>223677</v>
      </c>
      <c r="G126" s="69">
        <f t="shared" si="11"/>
        <v>300454</v>
      </c>
      <c r="H126" s="69">
        <f t="shared" si="11"/>
        <v>1152909</v>
      </c>
      <c r="I126" s="69">
        <f t="shared" si="11"/>
        <v>823872</v>
      </c>
      <c r="J126" s="61"/>
      <c r="K126" s="61"/>
    </row>
    <row r="127" spans="1:11" s="37" customFormat="1" ht="12.75" customHeight="1">
      <c r="A127" s="863"/>
      <c r="B127" s="70" t="s">
        <v>721</v>
      </c>
      <c r="C127" s="156">
        <v>92.7</v>
      </c>
      <c r="D127" s="570">
        <v>58.3</v>
      </c>
      <c r="E127" s="156">
        <v>61.3</v>
      </c>
      <c r="F127" s="156">
        <v>63.6</v>
      </c>
      <c r="G127" s="156">
        <v>90.3</v>
      </c>
      <c r="H127" s="156">
        <v>336.6</v>
      </c>
      <c r="I127" s="156">
        <v>257.5</v>
      </c>
      <c r="J127" s="61"/>
      <c r="K127" s="61"/>
    </row>
    <row r="128" spans="1:11" s="37" customFormat="1" ht="12.75" customHeight="1">
      <c r="A128" s="863"/>
      <c r="B128" s="70" t="s">
        <v>722</v>
      </c>
      <c r="C128" s="156">
        <v>73.2</v>
      </c>
      <c r="D128" s="571">
        <v>41.8</v>
      </c>
      <c r="E128" s="156">
        <v>44.8</v>
      </c>
      <c r="F128" s="156">
        <v>43.1</v>
      </c>
      <c r="G128" s="156">
        <v>66.3</v>
      </c>
      <c r="H128" s="156">
        <v>258.1</v>
      </c>
      <c r="I128" s="156">
        <v>189</v>
      </c>
      <c r="J128" s="61"/>
      <c r="K128" s="61"/>
    </row>
    <row r="129" spans="1:11" ht="12.75" customHeight="1">
      <c r="A129" s="863"/>
      <c r="B129" s="70"/>
      <c r="C129" s="70"/>
      <c r="D129" s="70"/>
      <c r="E129" s="70"/>
      <c r="F129" s="70"/>
      <c r="G129" s="70"/>
      <c r="H129" s="70"/>
      <c r="I129" s="70"/>
      <c r="J129" s="61"/>
      <c r="K129" s="61"/>
    </row>
    <row r="130" spans="1:11" ht="12.75" customHeight="1">
      <c r="A130" s="864"/>
      <c r="B130" s="71"/>
      <c r="C130" s="75"/>
      <c r="D130" s="75"/>
      <c r="E130" s="75"/>
      <c r="F130" s="75"/>
      <c r="G130" s="124"/>
      <c r="H130" s="1476" t="s">
        <v>44</v>
      </c>
      <c r="I130" s="1476"/>
      <c r="J130" s="61"/>
      <c r="K130" s="61"/>
    </row>
    <row r="131" spans="1:11" ht="20.25" customHeight="1">
      <c r="A131" s="1495" t="s">
        <v>623</v>
      </c>
      <c r="B131" s="1493" t="s">
        <v>1481</v>
      </c>
      <c r="C131" s="1480" t="s">
        <v>927</v>
      </c>
      <c r="D131" s="1481"/>
      <c r="E131" s="1482" t="s">
        <v>340</v>
      </c>
      <c r="F131" s="1482" t="s">
        <v>341</v>
      </c>
      <c r="G131" s="1483" t="s">
        <v>1417</v>
      </c>
      <c r="H131" s="1483" t="s">
        <v>387</v>
      </c>
      <c r="I131" s="1482" t="s">
        <v>1418</v>
      </c>
      <c r="J131" s="61"/>
      <c r="K131" s="61"/>
    </row>
    <row r="132" spans="1:11" ht="48.75" customHeight="1">
      <c r="A132" s="1496"/>
      <c r="B132" s="1494"/>
      <c r="C132" s="300" t="s">
        <v>386</v>
      </c>
      <c r="D132" s="538" t="s">
        <v>1461</v>
      </c>
      <c r="E132" s="1482"/>
      <c r="F132" s="1482"/>
      <c r="G132" s="1483"/>
      <c r="H132" s="1483"/>
      <c r="I132" s="1482"/>
      <c r="J132" s="61"/>
      <c r="K132" s="61"/>
    </row>
    <row r="133" spans="1:11" ht="12.75" customHeight="1">
      <c r="A133" s="860"/>
      <c r="B133" s="64" t="s">
        <v>496</v>
      </c>
      <c r="C133" s="120"/>
      <c r="D133" s="120"/>
      <c r="E133" s="121"/>
      <c r="F133" s="121"/>
      <c r="G133" s="303"/>
      <c r="H133" s="120"/>
      <c r="I133" s="120"/>
      <c r="J133" s="61"/>
      <c r="K133" s="61"/>
    </row>
    <row r="134" spans="1:11" ht="12.75" customHeight="1">
      <c r="A134" s="865" t="s">
        <v>105</v>
      </c>
      <c r="B134" s="65" t="s">
        <v>350</v>
      </c>
      <c r="C134" s="66">
        <v>0</v>
      </c>
      <c r="D134" s="66">
        <v>0</v>
      </c>
      <c r="E134" s="66">
        <v>0</v>
      </c>
      <c r="F134" s="66">
        <v>0</v>
      </c>
      <c r="G134" s="304">
        <v>0</v>
      </c>
      <c r="H134" s="73">
        <v>0</v>
      </c>
      <c r="I134" s="66">
        <v>51296</v>
      </c>
      <c r="J134" s="61"/>
      <c r="K134" s="61"/>
    </row>
    <row r="135" spans="1:11" ht="12.75" customHeight="1">
      <c r="A135" s="865" t="s">
        <v>106</v>
      </c>
      <c r="B135" s="65" t="s">
        <v>351</v>
      </c>
      <c r="C135" s="66">
        <v>6800</v>
      </c>
      <c r="D135" s="66">
        <v>5750</v>
      </c>
      <c r="E135" s="66"/>
      <c r="F135" s="66">
        <v>70266</v>
      </c>
      <c r="G135" s="304">
        <v>40164</v>
      </c>
      <c r="H135" s="73">
        <v>121700</v>
      </c>
      <c r="I135" s="66">
        <v>7073</v>
      </c>
      <c r="J135" s="61"/>
      <c r="K135" s="61"/>
    </row>
    <row r="136" spans="1:11" ht="12.75" customHeight="1">
      <c r="A136" s="865" t="s">
        <v>107</v>
      </c>
      <c r="B136" s="65" t="s">
        <v>352</v>
      </c>
      <c r="C136" s="66">
        <v>340</v>
      </c>
      <c r="D136" s="66"/>
      <c r="E136" s="66">
        <v>0</v>
      </c>
      <c r="F136" s="66">
        <v>12753</v>
      </c>
      <c r="G136" s="304">
        <v>0</v>
      </c>
      <c r="H136" s="73">
        <v>80209</v>
      </c>
      <c r="I136" s="66">
        <v>1730</v>
      </c>
      <c r="J136" s="61"/>
      <c r="K136" s="61"/>
    </row>
    <row r="137" spans="1:11" ht="12.75" customHeight="1">
      <c r="A137" s="865" t="s">
        <v>108</v>
      </c>
      <c r="B137" s="65" t="s">
        <v>1784</v>
      </c>
      <c r="C137" s="66">
        <v>0</v>
      </c>
      <c r="D137" s="66">
        <v>0</v>
      </c>
      <c r="E137" s="66">
        <v>0</v>
      </c>
      <c r="F137" s="66">
        <v>0</v>
      </c>
      <c r="G137" s="304">
        <v>0</v>
      </c>
      <c r="H137" s="73">
        <v>0</v>
      </c>
      <c r="I137" s="66">
        <v>0</v>
      </c>
      <c r="J137" s="61"/>
      <c r="K137" s="61"/>
    </row>
    <row r="138" spans="1:11" ht="12.75" customHeight="1">
      <c r="A138" s="866" t="s">
        <v>1492</v>
      </c>
      <c r="B138" s="67" t="s">
        <v>1785</v>
      </c>
      <c r="C138" s="64">
        <f>SUM(C134:C137)</f>
        <v>7140</v>
      </c>
      <c r="D138" s="64">
        <f aca="true" t="shared" si="12" ref="D138:I138">SUM(D134:D137)</f>
        <v>5750</v>
      </c>
      <c r="E138" s="64">
        <f t="shared" si="12"/>
        <v>0</v>
      </c>
      <c r="F138" s="64">
        <f t="shared" si="12"/>
        <v>83019</v>
      </c>
      <c r="G138" s="64">
        <f t="shared" si="12"/>
        <v>40164</v>
      </c>
      <c r="H138" s="64">
        <f t="shared" si="12"/>
        <v>201909</v>
      </c>
      <c r="I138" s="64">
        <f t="shared" si="12"/>
        <v>60099</v>
      </c>
      <c r="J138" s="61"/>
      <c r="K138" s="61"/>
    </row>
    <row r="139" spans="1:11" ht="12.75" customHeight="1">
      <c r="A139" s="866" t="s">
        <v>1493</v>
      </c>
      <c r="B139" s="67" t="s">
        <v>1786</v>
      </c>
      <c r="C139" s="64">
        <v>0</v>
      </c>
      <c r="D139" s="64">
        <v>0</v>
      </c>
      <c r="E139" s="64">
        <v>0</v>
      </c>
      <c r="F139" s="64">
        <v>0</v>
      </c>
      <c r="G139" s="305">
        <v>0</v>
      </c>
      <c r="H139" s="64">
        <v>0</v>
      </c>
      <c r="I139" s="64">
        <v>1004</v>
      </c>
      <c r="J139" s="61"/>
      <c r="K139" s="61"/>
    </row>
    <row r="140" spans="1:11" ht="12.75" customHeight="1">
      <c r="A140" s="866" t="s">
        <v>1217</v>
      </c>
      <c r="B140" s="67" t="s">
        <v>1787</v>
      </c>
      <c r="C140" s="122">
        <v>0</v>
      </c>
      <c r="D140" s="122">
        <v>0</v>
      </c>
      <c r="E140" s="122">
        <v>0</v>
      </c>
      <c r="F140" s="122">
        <f>SUM(F141,F143)</f>
        <v>193874</v>
      </c>
      <c r="G140" s="306">
        <v>0</v>
      </c>
      <c r="H140" s="122"/>
      <c r="I140" s="122">
        <v>0</v>
      </c>
      <c r="J140" s="61"/>
      <c r="K140" s="61"/>
    </row>
    <row r="141" spans="1:11" ht="12.75" customHeight="1">
      <c r="A141" s="865" t="s">
        <v>143</v>
      </c>
      <c r="B141" s="65" t="s">
        <v>1788</v>
      </c>
      <c r="C141" s="68">
        <v>0</v>
      </c>
      <c r="D141" s="68">
        <v>0</v>
      </c>
      <c r="E141" s="68">
        <v>0</v>
      </c>
      <c r="F141" s="66">
        <v>193874</v>
      </c>
      <c r="G141" s="307">
        <v>0</v>
      </c>
      <c r="H141" s="68"/>
      <c r="I141" s="68">
        <v>0</v>
      </c>
      <c r="J141" s="61"/>
      <c r="K141" s="61"/>
    </row>
    <row r="142" spans="1:11" ht="12.75" customHeight="1">
      <c r="A142" s="865" t="s">
        <v>790</v>
      </c>
      <c r="B142" s="1102" t="s">
        <v>1789</v>
      </c>
      <c r="C142" s="68"/>
      <c r="D142" s="68"/>
      <c r="E142" s="68"/>
      <c r="F142" s="66">
        <v>193874</v>
      </c>
      <c r="G142" s="308"/>
      <c r="H142" s="74"/>
      <c r="I142" s="66"/>
      <c r="J142" s="61"/>
      <c r="K142" s="61"/>
    </row>
    <row r="143" spans="1:11" ht="12.75" customHeight="1">
      <c r="A143" s="865" t="s">
        <v>144</v>
      </c>
      <c r="B143" s="65" t="s">
        <v>1790</v>
      </c>
      <c r="C143" s="68">
        <v>0</v>
      </c>
      <c r="D143" s="68">
        <v>0</v>
      </c>
      <c r="E143" s="68">
        <v>0</v>
      </c>
      <c r="F143" s="68">
        <v>0</v>
      </c>
      <c r="G143" s="307">
        <v>0</v>
      </c>
      <c r="H143" s="68">
        <v>0</v>
      </c>
      <c r="I143" s="68">
        <v>0</v>
      </c>
      <c r="J143" s="61"/>
      <c r="K143" s="61"/>
    </row>
    <row r="144" spans="1:11" ht="12.75" customHeight="1">
      <c r="A144" s="865" t="s">
        <v>791</v>
      </c>
      <c r="B144" s="1102" t="s">
        <v>1789</v>
      </c>
      <c r="C144" s="66"/>
      <c r="D144" s="66"/>
      <c r="E144" s="66"/>
      <c r="F144" s="66"/>
      <c r="G144" s="304"/>
      <c r="H144" s="66"/>
      <c r="I144" s="66"/>
      <c r="J144" s="61"/>
      <c r="K144" s="61"/>
    </row>
    <row r="145" spans="1:11" ht="12.75" customHeight="1">
      <c r="A145" s="866" t="s">
        <v>1663</v>
      </c>
      <c r="B145" s="67" t="s">
        <v>1219</v>
      </c>
      <c r="C145" s="64">
        <v>0</v>
      </c>
      <c r="D145" s="64"/>
      <c r="E145" s="64">
        <v>0</v>
      </c>
      <c r="F145" s="64">
        <v>0</v>
      </c>
      <c r="G145" s="309">
        <v>0</v>
      </c>
      <c r="H145" s="64"/>
      <c r="I145" s="64">
        <v>0</v>
      </c>
      <c r="J145" s="61"/>
      <c r="K145" s="61"/>
    </row>
    <row r="146" spans="1:11" ht="12.75" customHeight="1">
      <c r="A146" s="865" t="s">
        <v>122</v>
      </c>
      <c r="B146" s="65" t="s">
        <v>362</v>
      </c>
      <c r="C146" s="66">
        <v>0</v>
      </c>
      <c r="D146" s="66"/>
      <c r="E146" s="66">
        <v>0</v>
      </c>
      <c r="F146" s="66">
        <v>0</v>
      </c>
      <c r="G146" s="310">
        <v>0</v>
      </c>
      <c r="H146" s="66"/>
      <c r="I146" s="66">
        <v>0</v>
      </c>
      <c r="J146" s="61"/>
      <c r="K146" s="61"/>
    </row>
    <row r="147" spans="1:11" ht="12.75" customHeight="1">
      <c r="A147" s="865" t="s">
        <v>123</v>
      </c>
      <c r="B147" s="65" t="s">
        <v>363</v>
      </c>
      <c r="C147" s="66">
        <v>0</v>
      </c>
      <c r="D147" s="66">
        <v>0</v>
      </c>
      <c r="E147" s="66">
        <v>0</v>
      </c>
      <c r="F147" s="66">
        <v>0</v>
      </c>
      <c r="G147" s="310">
        <v>0</v>
      </c>
      <c r="H147" s="66">
        <v>0</v>
      </c>
      <c r="I147" s="66">
        <v>0</v>
      </c>
      <c r="J147" s="61"/>
      <c r="K147" s="61"/>
    </row>
    <row r="148" spans="1:11" ht="12.75" customHeight="1">
      <c r="A148" s="867" t="s">
        <v>20</v>
      </c>
      <c r="B148" s="64" t="s">
        <v>364</v>
      </c>
      <c r="C148" s="64">
        <v>438209</v>
      </c>
      <c r="D148" s="64">
        <v>115228</v>
      </c>
      <c r="E148" s="64">
        <v>128072</v>
      </c>
      <c r="F148" s="64">
        <v>529180</v>
      </c>
      <c r="G148" s="706">
        <v>94344</v>
      </c>
      <c r="H148" s="64">
        <v>573614</v>
      </c>
      <c r="I148" s="64">
        <v>564508</v>
      </c>
      <c r="J148" s="61"/>
      <c r="K148" s="61"/>
    </row>
    <row r="149" spans="1:11" ht="17.25" customHeight="1">
      <c r="A149" s="861"/>
      <c r="B149" s="69" t="s">
        <v>365</v>
      </c>
      <c r="C149" s="69">
        <f aca="true" t="shared" si="13" ref="C149:I149">SUM(C148,C145,C140,C139,C138)</f>
        <v>445349</v>
      </c>
      <c r="D149" s="69">
        <f t="shared" si="13"/>
        <v>120978</v>
      </c>
      <c r="E149" s="69">
        <f t="shared" si="13"/>
        <v>128072</v>
      </c>
      <c r="F149" s="69">
        <f t="shared" si="13"/>
        <v>806073</v>
      </c>
      <c r="G149" s="69">
        <f t="shared" si="13"/>
        <v>134508</v>
      </c>
      <c r="H149" s="69">
        <f t="shared" si="13"/>
        <v>775523</v>
      </c>
      <c r="I149" s="69">
        <f t="shared" si="13"/>
        <v>625611</v>
      </c>
      <c r="J149" s="61"/>
      <c r="K149" s="61"/>
    </row>
    <row r="150" spans="1:11" ht="12.75" customHeight="1">
      <c r="A150" s="860"/>
      <c r="B150" s="64" t="s">
        <v>1088</v>
      </c>
      <c r="C150" s="66"/>
      <c r="D150" s="66"/>
      <c r="E150" s="66"/>
      <c r="F150" s="66"/>
      <c r="G150" s="311"/>
      <c r="H150" s="66"/>
      <c r="I150" s="66"/>
      <c r="J150" s="61"/>
      <c r="K150" s="61"/>
    </row>
    <row r="151" spans="1:11" ht="12.75" customHeight="1">
      <c r="A151" s="867" t="s">
        <v>1492</v>
      </c>
      <c r="B151" s="64" t="s">
        <v>941</v>
      </c>
      <c r="C151" s="64">
        <v>243996</v>
      </c>
      <c r="D151" s="64">
        <v>67870</v>
      </c>
      <c r="E151" s="64">
        <v>89426</v>
      </c>
      <c r="F151" s="64">
        <v>445729</v>
      </c>
      <c r="G151" s="305">
        <v>74627</v>
      </c>
      <c r="H151" s="64">
        <v>200591</v>
      </c>
      <c r="I151" s="64">
        <v>214156</v>
      </c>
      <c r="J151" s="61"/>
      <c r="K151" s="61"/>
    </row>
    <row r="152" spans="1:11" ht="12.75" customHeight="1">
      <c r="A152" s="867" t="s">
        <v>1493</v>
      </c>
      <c r="B152" s="64" t="s">
        <v>1089</v>
      </c>
      <c r="C152" s="64">
        <v>70415</v>
      </c>
      <c r="D152" s="64">
        <v>19588</v>
      </c>
      <c r="E152" s="64">
        <v>25725</v>
      </c>
      <c r="F152" s="64">
        <v>129169</v>
      </c>
      <c r="G152" s="305">
        <v>21549</v>
      </c>
      <c r="H152" s="64">
        <v>46474</v>
      </c>
      <c r="I152" s="64">
        <v>55993</v>
      </c>
      <c r="J152" s="61"/>
      <c r="K152" s="61"/>
    </row>
    <row r="153" spans="1:11" ht="12.75" customHeight="1">
      <c r="A153" s="867" t="s">
        <v>1217</v>
      </c>
      <c r="B153" s="64" t="s">
        <v>257</v>
      </c>
      <c r="C153" s="64">
        <v>7283</v>
      </c>
      <c r="D153" s="64">
        <v>2027</v>
      </c>
      <c r="E153" s="64">
        <v>2662</v>
      </c>
      <c r="F153" s="64">
        <v>13362</v>
      </c>
      <c r="G153" s="305">
        <v>2230</v>
      </c>
      <c r="H153" s="64">
        <v>3159</v>
      </c>
      <c r="I153" s="64">
        <v>3870</v>
      </c>
      <c r="J153" s="61"/>
      <c r="K153" s="61"/>
    </row>
    <row r="154" spans="1:11" ht="12.75" customHeight="1">
      <c r="A154" s="867" t="s">
        <v>1663</v>
      </c>
      <c r="B154" s="64" t="s">
        <v>871</v>
      </c>
      <c r="C154" s="64">
        <v>2586</v>
      </c>
      <c r="D154" s="64">
        <v>819</v>
      </c>
      <c r="E154" s="64">
        <v>819</v>
      </c>
      <c r="F154" s="64">
        <v>6470</v>
      </c>
      <c r="G154" s="305">
        <v>1006</v>
      </c>
      <c r="H154" s="64">
        <v>1934</v>
      </c>
      <c r="I154" s="64">
        <v>1591</v>
      </c>
      <c r="J154" s="61"/>
      <c r="K154" s="61"/>
    </row>
    <row r="155" spans="1:11" ht="12.75" customHeight="1">
      <c r="A155" s="867" t="s">
        <v>20</v>
      </c>
      <c r="B155" s="64" t="s">
        <v>1664</v>
      </c>
      <c r="C155" s="64"/>
      <c r="D155" s="64"/>
      <c r="E155" s="64"/>
      <c r="F155" s="64"/>
      <c r="G155" s="305"/>
      <c r="H155" s="64"/>
      <c r="I155" s="64"/>
      <c r="J155" s="61"/>
      <c r="K155" s="61"/>
    </row>
    <row r="156" spans="1:11" ht="12.75" customHeight="1">
      <c r="A156" s="867" t="s">
        <v>221</v>
      </c>
      <c r="B156" s="64" t="s">
        <v>945</v>
      </c>
      <c r="C156" s="64">
        <v>109569</v>
      </c>
      <c r="D156" s="64">
        <v>30674</v>
      </c>
      <c r="E156" s="64">
        <v>9440</v>
      </c>
      <c r="F156" s="64">
        <v>211343</v>
      </c>
      <c r="G156" s="305">
        <v>35096</v>
      </c>
      <c r="H156" s="64">
        <v>523365</v>
      </c>
      <c r="I156" s="64">
        <v>330001</v>
      </c>
      <c r="J156" s="61"/>
      <c r="K156" s="61"/>
    </row>
    <row r="157" spans="1:11" ht="12" customHeight="1">
      <c r="A157" s="868" t="s">
        <v>1737</v>
      </c>
      <c r="B157" s="66" t="s">
        <v>366</v>
      </c>
      <c r="C157" s="66">
        <v>21542</v>
      </c>
      <c r="D157" s="66">
        <v>2200</v>
      </c>
      <c r="E157" s="66">
        <v>1079</v>
      </c>
      <c r="F157" s="66">
        <v>19430</v>
      </c>
      <c r="G157" s="304">
        <v>9236</v>
      </c>
      <c r="H157" s="66">
        <v>17752</v>
      </c>
      <c r="I157" s="66">
        <v>1697</v>
      </c>
      <c r="J157" s="61"/>
      <c r="K157" s="61"/>
    </row>
    <row r="158" spans="1:11" ht="12" customHeight="1">
      <c r="A158" s="868" t="s">
        <v>624</v>
      </c>
      <c r="B158" s="66" t="s">
        <v>367</v>
      </c>
      <c r="C158" s="66">
        <v>10451</v>
      </c>
      <c r="D158" s="66">
        <v>2620</v>
      </c>
      <c r="E158" s="66">
        <v>556</v>
      </c>
      <c r="F158" s="66">
        <v>8275</v>
      </c>
      <c r="G158" s="304">
        <v>2501</v>
      </c>
      <c r="H158" s="66">
        <v>15162</v>
      </c>
      <c r="I158" s="66">
        <v>17391</v>
      </c>
      <c r="J158" s="61"/>
      <c r="K158" s="61"/>
    </row>
    <row r="159" spans="1:11" ht="12" customHeight="1">
      <c r="A159" s="868" t="s">
        <v>625</v>
      </c>
      <c r="B159" s="66" t="s">
        <v>368</v>
      </c>
      <c r="C159" s="66">
        <v>17516</v>
      </c>
      <c r="D159" s="66">
        <v>0</v>
      </c>
      <c r="E159" s="66">
        <v>0</v>
      </c>
      <c r="F159" s="66">
        <v>20773</v>
      </c>
      <c r="G159" s="304"/>
      <c r="H159" s="66">
        <v>230</v>
      </c>
      <c r="I159" s="66">
        <v>14990</v>
      </c>
      <c r="J159" s="61"/>
      <c r="K159" s="61"/>
    </row>
    <row r="160" spans="1:11" ht="12" customHeight="1">
      <c r="A160" s="868" t="s">
        <v>626</v>
      </c>
      <c r="B160" s="66" t="s">
        <v>369</v>
      </c>
      <c r="C160" s="66">
        <v>11338</v>
      </c>
      <c r="D160" s="66">
        <v>340</v>
      </c>
      <c r="E160" s="66">
        <v>65</v>
      </c>
      <c r="F160" s="66">
        <v>3233</v>
      </c>
      <c r="G160" s="304">
        <v>1541</v>
      </c>
      <c r="H160" s="66">
        <v>2065</v>
      </c>
      <c r="I160" s="66">
        <v>1311</v>
      </c>
      <c r="J160" s="61"/>
      <c r="K160" s="61"/>
    </row>
    <row r="161" spans="1:11" ht="12" customHeight="1">
      <c r="A161" s="868" t="s">
        <v>627</v>
      </c>
      <c r="B161" s="66" t="s">
        <v>370</v>
      </c>
      <c r="C161" s="66">
        <v>0</v>
      </c>
      <c r="D161" s="66">
        <v>0</v>
      </c>
      <c r="E161" s="66">
        <v>0</v>
      </c>
      <c r="F161" s="66">
        <v>33935</v>
      </c>
      <c r="G161" s="304">
        <v>12835</v>
      </c>
      <c r="H161" s="66">
        <v>0</v>
      </c>
      <c r="I161" s="66">
        <v>0</v>
      </c>
      <c r="J161" s="61"/>
      <c r="K161" s="61"/>
    </row>
    <row r="162" spans="1:11" ht="12" customHeight="1">
      <c r="A162" s="868" t="s">
        <v>628</v>
      </c>
      <c r="B162" s="66" t="s">
        <v>371</v>
      </c>
      <c r="C162" s="66"/>
      <c r="D162" s="66"/>
      <c r="E162" s="66"/>
      <c r="F162" s="66"/>
      <c r="G162" s="304"/>
      <c r="H162" s="66"/>
      <c r="I162" s="66">
        <v>0</v>
      </c>
      <c r="J162" s="61"/>
      <c r="K162" s="61"/>
    </row>
    <row r="163" spans="1:11" ht="12" customHeight="1">
      <c r="A163" s="868" t="s">
        <v>629</v>
      </c>
      <c r="B163" s="66" t="s">
        <v>372</v>
      </c>
      <c r="C163" s="66">
        <v>3000</v>
      </c>
      <c r="D163" s="66">
        <v>3000</v>
      </c>
      <c r="E163" s="66">
        <v>3000</v>
      </c>
      <c r="F163" s="66">
        <v>26000</v>
      </c>
      <c r="G163" s="304">
        <v>1500</v>
      </c>
      <c r="H163" s="66">
        <v>10000</v>
      </c>
      <c r="I163" s="66">
        <v>25000</v>
      </c>
      <c r="J163" s="61"/>
      <c r="K163" s="61"/>
    </row>
    <row r="164" spans="1:11" ht="12" customHeight="1">
      <c r="A164" s="868" t="s">
        <v>630</v>
      </c>
      <c r="B164" s="66" t="s">
        <v>373</v>
      </c>
      <c r="C164" s="66">
        <v>13470</v>
      </c>
      <c r="D164" s="66">
        <v>3139</v>
      </c>
      <c r="E164" s="66">
        <v>1573</v>
      </c>
      <c r="F164" s="66">
        <v>35224</v>
      </c>
      <c r="G164" s="304">
        <v>5767</v>
      </c>
      <c r="H164" s="66">
        <v>75000</v>
      </c>
      <c r="I164" s="66">
        <v>55000</v>
      </c>
      <c r="J164" s="61"/>
      <c r="K164" s="61"/>
    </row>
    <row r="165" spans="1:11" ht="12.75" customHeight="1">
      <c r="A165" s="867" t="s">
        <v>223</v>
      </c>
      <c r="B165" s="64" t="s">
        <v>948</v>
      </c>
      <c r="C165" s="64">
        <v>0</v>
      </c>
      <c r="D165" s="64">
        <v>0</v>
      </c>
      <c r="E165" s="64">
        <v>0</v>
      </c>
      <c r="F165" s="64">
        <v>0</v>
      </c>
      <c r="G165" s="305">
        <v>0</v>
      </c>
      <c r="H165" s="64">
        <v>0</v>
      </c>
      <c r="I165" s="64">
        <v>0</v>
      </c>
      <c r="J165" s="61"/>
      <c r="K165" s="61"/>
    </row>
    <row r="166" spans="1:11" ht="12.75" customHeight="1">
      <c r="A166" s="867" t="s">
        <v>22</v>
      </c>
      <c r="B166" s="64" t="s">
        <v>1666</v>
      </c>
      <c r="C166" s="64">
        <v>9000</v>
      </c>
      <c r="D166" s="64"/>
      <c r="E166" s="64">
        <v>0</v>
      </c>
      <c r="F166" s="64"/>
      <c r="G166" s="305">
        <v>0</v>
      </c>
      <c r="H166" s="64">
        <v>0</v>
      </c>
      <c r="I166" s="64"/>
      <c r="J166" s="61"/>
      <c r="K166" s="61"/>
    </row>
    <row r="167" spans="1:11" ht="12.75" customHeight="1">
      <c r="A167" s="867" t="s">
        <v>24</v>
      </c>
      <c r="B167" s="64" t="s">
        <v>1556</v>
      </c>
      <c r="C167" s="64">
        <v>2500</v>
      </c>
      <c r="D167" s="64"/>
      <c r="E167" s="64">
        <v>0</v>
      </c>
      <c r="F167" s="64">
        <v>0</v>
      </c>
      <c r="G167" s="312">
        <v>0</v>
      </c>
      <c r="H167" s="64"/>
      <c r="I167" s="64">
        <v>20000</v>
      </c>
      <c r="J167" s="61"/>
      <c r="K167" s="61"/>
    </row>
    <row r="168" spans="1:11" ht="16.5" customHeight="1">
      <c r="A168" s="862"/>
      <c r="B168" s="69" t="s">
        <v>374</v>
      </c>
      <c r="C168" s="69">
        <f aca="true" t="shared" si="14" ref="C168:I168">SUM(C151,C152:C155,C156,C165:C167)</f>
        <v>445349</v>
      </c>
      <c r="D168" s="69">
        <f t="shared" si="14"/>
        <v>120978</v>
      </c>
      <c r="E168" s="69">
        <f t="shared" si="14"/>
        <v>128072</v>
      </c>
      <c r="F168" s="69">
        <f t="shared" si="14"/>
        <v>806073</v>
      </c>
      <c r="G168" s="69">
        <f t="shared" si="14"/>
        <v>134508</v>
      </c>
      <c r="H168" s="69">
        <f t="shared" si="14"/>
        <v>775523</v>
      </c>
      <c r="I168" s="69">
        <f t="shared" si="14"/>
        <v>625611</v>
      </c>
      <c r="J168" s="61"/>
      <c r="K168" s="61"/>
    </row>
    <row r="169" spans="1:11" s="37" customFormat="1" ht="12.75" customHeight="1">
      <c r="A169" s="863"/>
      <c r="B169" s="70" t="s">
        <v>721</v>
      </c>
      <c r="C169" s="156">
        <v>110.5</v>
      </c>
      <c r="D169" s="156">
        <v>35</v>
      </c>
      <c r="E169" s="156">
        <v>35</v>
      </c>
      <c r="F169" s="156">
        <v>276.5</v>
      </c>
      <c r="G169" s="570">
        <v>43</v>
      </c>
      <c r="H169" s="156">
        <v>66</v>
      </c>
      <c r="I169" s="156">
        <v>68</v>
      </c>
      <c r="J169" s="61"/>
      <c r="K169" s="61"/>
    </row>
    <row r="170" spans="1:11" s="37" customFormat="1" ht="12.75" customHeight="1">
      <c r="A170" s="863"/>
      <c r="B170" s="70" t="s">
        <v>722</v>
      </c>
      <c r="C170" s="156">
        <v>61.5</v>
      </c>
      <c r="D170" s="156"/>
      <c r="E170" s="156">
        <v>30</v>
      </c>
      <c r="F170" s="156">
        <v>178</v>
      </c>
      <c r="G170" s="571">
        <v>33</v>
      </c>
      <c r="H170" s="156"/>
      <c r="I170" s="156"/>
      <c r="J170" s="61"/>
      <c r="K170" s="61"/>
    </row>
    <row r="171" spans="1:11" ht="12.75" customHeight="1">
      <c r="A171" s="863"/>
      <c r="B171" s="70"/>
      <c r="C171" s="70"/>
      <c r="D171" s="70"/>
      <c r="E171" s="70"/>
      <c r="F171" s="70"/>
      <c r="G171" s="70"/>
      <c r="H171" s="70"/>
      <c r="I171" s="70"/>
      <c r="J171" s="61"/>
      <c r="K171" s="61"/>
    </row>
    <row r="172" spans="1:11" ht="12.75" customHeight="1">
      <c r="A172" s="864"/>
      <c r="B172" s="71"/>
      <c r="C172" s="75"/>
      <c r="D172" s="75"/>
      <c r="E172" s="75"/>
      <c r="F172" s="75"/>
      <c r="G172" s="124"/>
      <c r="H172" s="1476" t="s">
        <v>44</v>
      </c>
      <c r="I172" s="1476"/>
      <c r="J172" s="61"/>
      <c r="K172" s="61"/>
    </row>
    <row r="173" spans="1:11" ht="18.75" customHeight="1">
      <c r="A173" s="1495" t="s">
        <v>623</v>
      </c>
      <c r="B173" s="1493" t="s">
        <v>1481</v>
      </c>
      <c r="C173" s="539" t="s">
        <v>1662</v>
      </c>
      <c r="D173" s="1503" t="s">
        <v>1419</v>
      </c>
      <c r="E173" s="1497"/>
      <c r="F173" s="1498"/>
      <c r="G173" s="1498"/>
      <c r="H173" s="1499"/>
      <c r="I173" s="1484" t="s">
        <v>1561</v>
      </c>
      <c r="J173" s="61"/>
      <c r="K173" s="61"/>
    </row>
    <row r="174" spans="1:11" ht="31.5" customHeight="1">
      <c r="A174" s="1496"/>
      <c r="B174" s="1494"/>
      <c r="C174" s="302" t="s">
        <v>342</v>
      </c>
      <c r="D174" s="1504"/>
      <c r="E174" s="1500"/>
      <c r="F174" s="1501"/>
      <c r="G174" s="1501"/>
      <c r="H174" s="1502"/>
      <c r="I174" s="1485"/>
      <c r="J174" s="61"/>
      <c r="K174" s="61"/>
    </row>
    <row r="175" spans="1:11" ht="12.75" customHeight="1">
      <c r="A175" s="860"/>
      <c r="B175" s="64" t="s">
        <v>496</v>
      </c>
      <c r="C175" s="120"/>
      <c r="D175" s="120"/>
      <c r="E175" s="869"/>
      <c r="F175" s="703"/>
      <c r="G175" s="703"/>
      <c r="H175" s="704"/>
      <c r="I175" s="120"/>
      <c r="J175" s="61"/>
      <c r="K175" s="61"/>
    </row>
    <row r="176" spans="1:11" ht="12.75" customHeight="1">
      <c r="A176" s="865" t="s">
        <v>105</v>
      </c>
      <c r="B176" s="65" t="s">
        <v>350</v>
      </c>
      <c r="C176" s="66">
        <v>40000</v>
      </c>
      <c r="D176" s="66">
        <v>0</v>
      </c>
      <c r="E176" s="74"/>
      <c r="F176" s="125"/>
      <c r="G176" s="125"/>
      <c r="H176" s="707"/>
      <c r="I176" s="66">
        <f>SUM(D176,I134,H134,G134,F134,E134,C8,E176)</f>
        <v>51296</v>
      </c>
      <c r="J176" s="61"/>
      <c r="K176" s="61"/>
    </row>
    <row r="177" spans="1:11" ht="12.75" customHeight="1">
      <c r="A177" s="865" t="s">
        <v>106</v>
      </c>
      <c r="B177" s="65" t="s">
        <v>351</v>
      </c>
      <c r="C177" s="66"/>
      <c r="D177" s="66">
        <v>10433</v>
      </c>
      <c r="E177" s="74"/>
      <c r="F177" s="125"/>
      <c r="G177" s="125"/>
      <c r="H177" s="707"/>
      <c r="I177" s="66">
        <f aca="true" t="shared" si="15" ref="I177:I190">SUM(D177,I135,H135,G135,F135,E135,C9,E177)</f>
        <v>687824</v>
      </c>
      <c r="J177" s="61"/>
      <c r="K177" s="61"/>
    </row>
    <row r="178" spans="1:11" ht="12.75" customHeight="1">
      <c r="A178" s="865" t="s">
        <v>107</v>
      </c>
      <c r="B178" s="65" t="s">
        <v>352</v>
      </c>
      <c r="C178" s="66">
        <v>0</v>
      </c>
      <c r="D178" s="66">
        <v>1886</v>
      </c>
      <c r="E178" s="74"/>
      <c r="F178" s="125"/>
      <c r="G178" s="125"/>
      <c r="H178" s="707"/>
      <c r="I178" s="66">
        <f t="shared" si="15"/>
        <v>219085</v>
      </c>
      <c r="J178" s="61"/>
      <c r="K178" s="61"/>
    </row>
    <row r="179" spans="1:11" ht="12.75" customHeight="1">
      <c r="A179" s="865" t="s">
        <v>108</v>
      </c>
      <c r="B179" s="65" t="s">
        <v>1784</v>
      </c>
      <c r="C179" s="66">
        <v>0</v>
      </c>
      <c r="D179" s="66">
        <v>0</v>
      </c>
      <c r="E179" s="74"/>
      <c r="F179" s="125"/>
      <c r="G179" s="125"/>
      <c r="H179" s="707"/>
      <c r="I179" s="66">
        <f t="shared" si="15"/>
        <v>0</v>
      </c>
      <c r="J179" s="61"/>
      <c r="K179" s="61"/>
    </row>
    <row r="180" spans="1:11" ht="12.75" customHeight="1">
      <c r="A180" s="866" t="s">
        <v>1492</v>
      </c>
      <c r="B180" s="67" t="s">
        <v>1785</v>
      </c>
      <c r="C180" s="64">
        <f>SUM(C176:C179)</f>
        <v>40000</v>
      </c>
      <c r="D180" s="64">
        <f>SUM(D176:D179)</f>
        <v>12319</v>
      </c>
      <c r="E180" s="870"/>
      <c r="F180" s="71"/>
      <c r="G180" s="71"/>
      <c r="H180" s="537"/>
      <c r="I180" s="64">
        <f t="shared" si="15"/>
        <v>958205</v>
      </c>
      <c r="J180" s="61"/>
      <c r="K180" s="61"/>
    </row>
    <row r="181" spans="1:11" ht="12.75" customHeight="1">
      <c r="A181" s="866" t="s">
        <v>1493</v>
      </c>
      <c r="B181" s="67" t="s">
        <v>1786</v>
      </c>
      <c r="C181" s="64">
        <v>0</v>
      </c>
      <c r="D181" s="64">
        <v>0</v>
      </c>
      <c r="E181" s="870"/>
      <c r="F181" s="71"/>
      <c r="G181" s="71"/>
      <c r="H181" s="537"/>
      <c r="I181" s="64">
        <f t="shared" si="15"/>
        <v>1004</v>
      </c>
      <c r="J181" s="61"/>
      <c r="K181" s="61"/>
    </row>
    <row r="182" spans="1:11" ht="12.75" customHeight="1">
      <c r="A182" s="866" t="s">
        <v>1217</v>
      </c>
      <c r="B182" s="67" t="s">
        <v>1787</v>
      </c>
      <c r="C182" s="122">
        <f>SUM(C183,C185)</f>
        <v>0</v>
      </c>
      <c r="D182" s="122">
        <v>0</v>
      </c>
      <c r="E182" s="871"/>
      <c r="F182" s="127"/>
      <c r="G182" s="127"/>
      <c r="H182" s="128"/>
      <c r="I182" s="64">
        <f t="shared" si="15"/>
        <v>196969</v>
      </c>
      <c r="J182" s="61"/>
      <c r="K182" s="61"/>
    </row>
    <row r="183" spans="1:11" ht="12.75" customHeight="1">
      <c r="A183" s="865" t="s">
        <v>143</v>
      </c>
      <c r="B183" s="65" t="s">
        <v>1788</v>
      </c>
      <c r="C183" s="68"/>
      <c r="D183" s="68">
        <v>0</v>
      </c>
      <c r="E183" s="872"/>
      <c r="F183" s="708"/>
      <c r="G183" s="708"/>
      <c r="H183" s="709"/>
      <c r="I183" s="66">
        <f t="shared" si="15"/>
        <v>196969</v>
      </c>
      <c r="J183" s="61"/>
      <c r="K183" s="61"/>
    </row>
    <row r="184" spans="1:11" ht="12.75" customHeight="1">
      <c r="A184" s="865" t="s">
        <v>790</v>
      </c>
      <c r="B184" s="1102" t="s">
        <v>1789</v>
      </c>
      <c r="C184" s="68"/>
      <c r="D184" s="68"/>
      <c r="E184" s="872"/>
      <c r="F184" s="708"/>
      <c r="G184" s="708"/>
      <c r="H184" s="709"/>
      <c r="I184" s="66">
        <f t="shared" si="15"/>
        <v>193874</v>
      </c>
      <c r="J184" s="61"/>
      <c r="K184" s="61"/>
    </row>
    <row r="185" spans="1:11" ht="12.75" customHeight="1">
      <c r="A185" s="865" t="s">
        <v>144</v>
      </c>
      <c r="B185" s="65" t="s">
        <v>1790</v>
      </c>
      <c r="C185" s="68">
        <v>0</v>
      </c>
      <c r="D185" s="68">
        <v>0</v>
      </c>
      <c r="E185" s="872"/>
      <c r="F185" s="708"/>
      <c r="G185" s="708"/>
      <c r="H185" s="709"/>
      <c r="I185" s="66">
        <f t="shared" si="15"/>
        <v>0</v>
      </c>
      <c r="J185" s="61"/>
      <c r="K185" s="61"/>
    </row>
    <row r="186" spans="1:11" ht="12.75" customHeight="1">
      <c r="A186" s="865" t="s">
        <v>791</v>
      </c>
      <c r="B186" s="1102" t="s">
        <v>1789</v>
      </c>
      <c r="C186" s="66"/>
      <c r="D186" s="66"/>
      <c r="E186" s="74"/>
      <c r="F186" s="125"/>
      <c r="G186" s="125"/>
      <c r="H186" s="707"/>
      <c r="I186" s="66">
        <f t="shared" si="15"/>
        <v>0</v>
      </c>
      <c r="J186" s="61"/>
      <c r="K186" s="61"/>
    </row>
    <row r="187" spans="1:11" ht="12.75" customHeight="1">
      <c r="A187" s="866" t="s">
        <v>1663</v>
      </c>
      <c r="B187" s="67" t="s">
        <v>1219</v>
      </c>
      <c r="C187" s="64">
        <v>0</v>
      </c>
      <c r="D187" s="64">
        <v>0</v>
      </c>
      <c r="E187" s="870"/>
      <c r="F187" s="71"/>
      <c r="G187" s="71"/>
      <c r="H187" s="537"/>
      <c r="I187" s="64">
        <f t="shared" si="15"/>
        <v>250</v>
      </c>
      <c r="J187" s="61"/>
      <c r="K187" s="61"/>
    </row>
    <row r="188" spans="1:11" ht="12.75" customHeight="1">
      <c r="A188" s="865" t="s">
        <v>122</v>
      </c>
      <c r="B188" s="65" t="s">
        <v>362</v>
      </c>
      <c r="C188" s="66">
        <v>0</v>
      </c>
      <c r="D188" s="66">
        <v>0</v>
      </c>
      <c r="E188" s="74"/>
      <c r="F188" s="125"/>
      <c r="G188" s="125"/>
      <c r="H188" s="707"/>
      <c r="I188" s="66">
        <f t="shared" si="15"/>
        <v>0</v>
      </c>
      <c r="J188" s="61"/>
      <c r="K188" s="61"/>
    </row>
    <row r="189" spans="1:11" ht="12.75" customHeight="1">
      <c r="A189" s="865" t="s">
        <v>123</v>
      </c>
      <c r="B189" s="65" t="s">
        <v>363</v>
      </c>
      <c r="C189" s="66">
        <v>0</v>
      </c>
      <c r="D189" s="66">
        <v>0</v>
      </c>
      <c r="E189" s="74"/>
      <c r="F189" s="125"/>
      <c r="G189" s="125"/>
      <c r="H189" s="707"/>
      <c r="I189" s="66">
        <f t="shared" si="15"/>
        <v>250</v>
      </c>
      <c r="J189" s="61"/>
      <c r="K189" s="61"/>
    </row>
    <row r="190" spans="1:11" ht="12.75" customHeight="1">
      <c r="A190" s="867" t="s">
        <v>20</v>
      </c>
      <c r="B190" s="64" t="s">
        <v>364</v>
      </c>
      <c r="C190" s="64">
        <f>C210-C180</f>
        <v>67277</v>
      </c>
      <c r="D190" s="64">
        <v>518551</v>
      </c>
      <c r="E190" s="870"/>
      <c r="F190" s="71"/>
      <c r="G190" s="71"/>
      <c r="H190" s="537"/>
      <c r="I190" s="64">
        <f t="shared" si="15"/>
        <v>9992863</v>
      </c>
      <c r="J190" s="61"/>
      <c r="K190" s="61"/>
    </row>
    <row r="191" spans="1:11" ht="18" customHeight="1">
      <c r="A191" s="861"/>
      <c r="B191" s="69" t="s">
        <v>365</v>
      </c>
      <c r="C191" s="69">
        <f aca="true" t="shared" si="16" ref="C191:I191">SUM(C190,C187,C182,C181,C180)</f>
        <v>107277</v>
      </c>
      <c r="D191" s="69">
        <f t="shared" si="16"/>
        <v>530870</v>
      </c>
      <c r="E191" s="873"/>
      <c r="F191" s="215">
        <f t="shared" si="16"/>
        <v>0</v>
      </c>
      <c r="G191" s="215">
        <f t="shared" si="16"/>
        <v>0</v>
      </c>
      <c r="H191" s="216">
        <f t="shared" si="16"/>
        <v>0</v>
      </c>
      <c r="I191" s="69">
        <f t="shared" si="16"/>
        <v>11149291</v>
      </c>
      <c r="J191" s="61"/>
      <c r="K191" s="61"/>
    </row>
    <row r="192" spans="1:11" ht="12.75" customHeight="1">
      <c r="A192" s="860"/>
      <c r="B192" s="64" t="s">
        <v>1088</v>
      </c>
      <c r="C192" s="66"/>
      <c r="D192" s="66"/>
      <c r="E192" s="74"/>
      <c r="F192" s="125"/>
      <c r="G192" s="125"/>
      <c r="H192" s="707"/>
      <c r="I192" s="66"/>
      <c r="J192" s="61"/>
      <c r="K192" s="61"/>
    </row>
    <row r="193" spans="1:11" ht="12.75" customHeight="1">
      <c r="A193" s="867" t="s">
        <v>1492</v>
      </c>
      <c r="B193" s="64" t="s">
        <v>941</v>
      </c>
      <c r="C193" s="64">
        <v>68956</v>
      </c>
      <c r="D193" s="64">
        <v>362672</v>
      </c>
      <c r="E193" s="870"/>
      <c r="F193" s="71"/>
      <c r="G193" s="71"/>
      <c r="H193" s="537"/>
      <c r="I193" s="64">
        <f aca="true" t="shared" si="17" ref="I193:I209">SUM(D193,I151,H151,G151,F151,E151,C25,E193)</f>
        <v>6041573</v>
      </c>
      <c r="J193" s="61"/>
      <c r="K193" s="61"/>
    </row>
    <row r="194" spans="1:11" ht="12.75" customHeight="1">
      <c r="A194" s="867" t="s">
        <v>1493</v>
      </c>
      <c r="B194" s="64" t="s">
        <v>1089</v>
      </c>
      <c r="C194" s="64">
        <v>15721</v>
      </c>
      <c r="D194" s="64">
        <v>105087</v>
      </c>
      <c r="E194" s="870"/>
      <c r="F194" s="71"/>
      <c r="G194" s="71"/>
      <c r="H194" s="537"/>
      <c r="I194" s="64">
        <f t="shared" si="17"/>
        <v>1723658</v>
      </c>
      <c r="J194" s="61"/>
      <c r="K194" s="61"/>
    </row>
    <row r="195" spans="1:11" ht="12.75" customHeight="1">
      <c r="A195" s="867" t="s">
        <v>1217</v>
      </c>
      <c r="B195" s="64" t="s">
        <v>257</v>
      </c>
      <c r="C195" s="64">
        <v>1549</v>
      </c>
      <c r="D195" s="64">
        <v>10871</v>
      </c>
      <c r="E195" s="870"/>
      <c r="F195" s="71"/>
      <c r="G195" s="71"/>
      <c r="H195" s="537"/>
      <c r="I195" s="64">
        <f t="shared" si="17"/>
        <v>174651</v>
      </c>
      <c r="J195" s="61"/>
      <c r="K195" s="61"/>
    </row>
    <row r="196" spans="1:11" ht="12.75" customHeight="1">
      <c r="A196" s="867" t="s">
        <v>1663</v>
      </c>
      <c r="B196" s="64" t="s">
        <v>871</v>
      </c>
      <c r="C196" s="64">
        <v>491</v>
      </c>
      <c r="D196" s="64">
        <v>2948</v>
      </c>
      <c r="E196" s="870"/>
      <c r="F196" s="71"/>
      <c r="G196" s="71"/>
      <c r="H196" s="537"/>
      <c r="I196" s="64">
        <f t="shared" si="17"/>
        <v>66645</v>
      </c>
      <c r="J196" s="61"/>
      <c r="K196" s="61"/>
    </row>
    <row r="197" spans="1:11" ht="12.75" customHeight="1">
      <c r="A197" s="867" t="s">
        <v>20</v>
      </c>
      <c r="B197" s="64" t="s">
        <v>1664</v>
      </c>
      <c r="C197" s="64"/>
      <c r="D197" s="64"/>
      <c r="E197" s="870"/>
      <c r="F197" s="71"/>
      <c r="G197" s="71"/>
      <c r="H197" s="537"/>
      <c r="I197" s="64">
        <f t="shared" si="17"/>
        <v>0</v>
      </c>
      <c r="J197" s="61"/>
      <c r="K197" s="61"/>
    </row>
    <row r="198" spans="1:11" ht="12.75" customHeight="1">
      <c r="A198" s="867" t="s">
        <v>221</v>
      </c>
      <c r="B198" s="64" t="s">
        <v>945</v>
      </c>
      <c r="C198" s="64">
        <v>20560</v>
      </c>
      <c r="D198" s="64">
        <v>49292</v>
      </c>
      <c r="E198" s="870"/>
      <c r="F198" s="71"/>
      <c r="G198" s="71"/>
      <c r="H198" s="537"/>
      <c r="I198" s="64">
        <f t="shared" si="17"/>
        <v>3082809</v>
      </c>
      <c r="J198" s="61"/>
      <c r="K198" s="61"/>
    </row>
    <row r="199" spans="1:11" ht="12" customHeight="1">
      <c r="A199" s="868" t="s">
        <v>1737</v>
      </c>
      <c r="B199" s="66" t="s">
        <v>366</v>
      </c>
      <c r="C199" s="66"/>
      <c r="D199" s="66">
        <v>7500</v>
      </c>
      <c r="E199" s="74"/>
      <c r="F199" s="125"/>
      <c r="G199" s="125"/>
      <c r="H199" s="707"/>
      <c r="I199" s="66">
        <f t="shared" si="17"/>
        <v>278182</v>
      </c>
      <c r="J199" s="61"/>
      <c r="K199" s="61"/>
    </row>
    <row r="200" spans="1:11" ht="12" customHeight="1">
      <c r="A200" s="868" t="s">
        <v>624</v>
      </c>
      <c r="B200" s="66" t="s">
        <v>367</v>
      </c>
      <c r="C200" s="66">
        <v>700</v>
      </c>
      <c r="D200" s="66">
        <v>4000</v>
      </c>
      <c r="E200" s="74"/>
      <c r="F200" s="125"/>
      <c r="G200" s="125"/>
      <c r="H200" s="707"/>
      <c r="I200" s="66">
        <f t="shared" si="17"/>
        <v>156536</v>
      </c>
      <c r="J200" s="61"/>
      <c r="K200" s="61"/>
    </row>
    <row r="201" spans="1:11" ht="12" customHeight="1">
      <c r="A201" s="868" t="s">
        <v>625</v>
      </c>
      <c r="B201" s="66" t="s">
        <v>368</v>
      </c>
      <c r="C201" s="66">
        <v>300</v>
      </c>
      <c r="D201" s="66">
        <v>0</v>
      </c>
      <c r="E201" s="74"/>
      <c r="F201" s="125"/>
      <c r="G201" s="125"/>
      <c r="H201" s="707"/>
      <c r="I201" s="66">
        <f t="shared" si="17"/>
        <v>185065</v>
      </c>
      <c r="J201" s="61"/>
      <c r="K201" s="61"/>
    </row>
    <row r="202" spans="1:11" ht="12" customHeight="1">
      <c r="A202" s="868" t="s">
        <v>626</v>
      </c>
      <c r="B202" s="66" t="s">
        <v>369</v>
      </c>
      <c r="C202" s="66"/>
      <c r="D202" s="66">
        <v>850</v>
      </c>
      <c r="E202" s="74"/>
      <c r="F202" s="125"/>
      <c r="G202" s="125"/>
      <c r="H202" s="707"/>
      <c r="I202" s="66">
        <f t="shared" si="17"/>
        <v>57255</v>
      </c>
      <c r="J202" s="61"/>
      <c r="K202" s="61"/>
    </row>
    <row r="203" spans="1:11" ht="12" customHeight="1">
      <c r="A203" s="868" t="s">
        <v>627</v>
      </c>
      <c r="B203" s="66" t="s">
        <v>370</v>
      </c>
      <c r="C203" s="66"/>
      <c r="D203" s="66">
        <v>0</v>
      </c>
      <c r="E203" s="74"/>
      <c r="F203" s="125"/>
      <c r="G203" s="125"/>
      <c r="H203" s="707"/>
      <c r="I203" s="66">
        <f t="shared" si="17"/>
        <v>776773</v>
      </c>
      <c r="J203" s="61"/>
      <c r="K203" s="61"/>
    </row>
    <row r="204" spans="1:11" ht="12" customHeight="1">
      <c r="A204" s="868" t="s">
        <v>628</v>
      </c>
      <c r="B204" s="66" t="s">
        <v>371</v>
      </c>
      <c r="C204" s="66"/>
      <c r="D204" s="66">
        <v>0</v>
      </c>
      <c r="E204" s="74"/>
      <c r="F204" s="125"/>
      <c r="G204" s="125"/>
      <c r="H204" s="707"/>
      <c r="I204" s="66">
        <f t="shared" si="17"/>
        <v>54653</v>
      </c>
      <c r="J204" s="61"/>
      <c r="K204" s="61"/>
    </row>
    <row r="205" spans="1:11" ht="12" customHeight="1">
      <c r="A205" s="868" t="s">
        <v>629</v>
      </c>
      <c r="B205" s="66" t="s">
        <v>372</v>
      </c>
      <c r="C205" s="66">
        <v>300</v>
      </c>
      <c r="D205" s="66">
        <v>10000</v>
      </c>
      <c r="E205" s="74"/>
      <c r="F205" s="125"/>
      <c r="G205" s="125"/>
      <c r="H205" s="707"/>
      <c r="I205" s="66">
        <f t="shared" si="17"/>
        <v>194000</v>
      </c>
      <c r="J205" s="61"/>
      <c r="K205" s="61"/>
    </row>
    <row r="206" spans="1:11" ht="12" customHeight="1">
      <c r="A206" s="868" t="s">
        <v>630</v>
      </c>
      <c r="B206" s="66" t="s">
        <v>373</v>
      </c>
      <c r="C206" s="66">
        <v>3000</v>
      </c>
      <c r="D206" s="66">
        <v>7000</v>
      </c>
      <c r="E206" s="74"/>
      <c r="F206" s="125"/>
      <c r="G206" s="125"/>
      <c r="H206" s="707"/>
      <c r="I206" s="66">
        <f t="shared" si="17"/>
        <v>485143</v>
      </c>
      <c r="J206" s="61"/>
      <c r="K206" s="61"/>
    </row>
    <row r="207" spans="1:11" ht="12.75" customHeight="1">
      <c r="A207" s="867" t="s">
        <v>223</v>
      </c>
      <c r="B207" s="64" t="s">
        <v>948</v>
      </c>
      <c r="C207" s="64"/>
      <c r="D207" s="64">
        <v>0</v>
      </c>
      <c r="E207" s="870"/>
      <c r="F207" s="71"/>
      <c r="G207" s="71"/>
      <c r="H207" s="537"/>
      <c r="I207" s="64">
        <f t="shared" si="17"/>
        <v>0</v>
      </c>
      <c r="J207" s="61"/>
      <c r="K207" s="61"/>
    </row>
    <row r="208" spans="1:11" ht="12.75" customHeight="1">
      <c r="A208" s="867" t="s">
        <v>22</v>
      </c>
      <c r="B208" s="64" t="s">
        <v>1666</v>
      </c>
      <c r="C208" s="64">
        <v>0</v>
      </c>
      <c r="D208" s="64">
        <v>0</v>
      </c>
      <c r="E208" s="870"/>
      <c r="F208" s="71"/>
      <c r="G208" s="71"/>
      <c r="H208" s="537"/>
      <c r="I208" s="64">
        <f t="shared" si="17"/>
        <v>35455</v>
      </c>
      <c r="J208" s="61"/>
      <c r="K208" s="61"/>
    </row>
    <row r="209" spans="1:11" ht="12.75" customHeight="1">
      <c r="A209" s="867" t="s">
        <v>24</v>
      </c>
      <c r="B209" s="64" t="s">
        <v>1556</v>
      </c>
      <c r="C209" s="64">
        <v>0</v>
      </c>
      <c r="D209" s="64">
        <v>0</v>
      </c>
      <c r="E209" s="870"/>
      <c r="F209" s="710"/>
      <c r="G209" s="710"/>
      <c r="H209" s="711"/>
      <c r="I209" s="64">
        <f t="shared" si="17"/>
        <v>24500</v>
      </c>
      <c r="J209" s="61"/>
      <c r="K209" s="61"/>
    </row>
    <row r="210" spans="1:11" ht="19.5" customHeight="1">
      <c r="A210" s="862"/>
      <c r="B210" s="69" t="s">
        <v>374</v>
      </c>
      <c r="C210" s="69">
        <f aca="true" t="shared" si="18" ref="C210:I210">SUM(C193,C194:C197,C198,C207:C209)</f>
        <v>107277</v>
      </c>
      <c r="D210" s="69">
        <f t="shared" si="18"/>
        <v>530870</v>
      </c>
      <c r="E210" s="873"/>
      <c r="F210" s="215"/>
      <c r="G210" s="215"/>
      <c r="H210" s="216"/>
      <c r="I210" s="69">
        <f t="shared" si="18"/>
        <v>11149291</v>
      </c>
      <c r="J210" s="61"/>
      <c r="K210" s="61"/>
    </row>
    <row r="211" spans="1:11" s="37" customFormat="1" ht="12.75" customHeight="1">
      <c r="A211" s="863"/>
      <c r="B211" s="70" t="s">
        <v>721</v>
      </c>
      <c r="C211" s="156">
        <v>21</v>
      </c>
      <c r="D211" s="156">
        <v>126</v>
      </c>
      <c r="E211" s="156"/>
      <c r="F211" s="156"/>
      <c r="G211" s="156"/>
      <c r="H211" s="572"/>
      <c r="I211" s="578">
        <f>SUM(D211,I169,H169,G169,F169,E169,C43,E211)</f>
        <v>2829.7</v>
      </c>
      <c r="J211" s="61"/>
      <c r="K211" s="61"/>
    </row>
    <row r="212" spans="1:11" s="37" customFormat="1" ht="12.75" customHeight="1">
      <c r="A212" s="863"/>
      <c r="B212" s="70" t="s">
        <v>722</v>
      </c>
      <c r="C212" s="156"/>
      <c r="D212" s="156">
        <v>126</v>
      </c>
      <c r="E212" s="156"/>
      <c r="F212" s="156"/>
      <c r="G212" s="156"/>
      <c r="H212" s="156"/>
      <c r="I212" s="579">
        <f>SUM(D212,I170,H170,G170,F170,E170,C44)</f>
        <v>1894.7</v>
      </c>
      <c r="J212" s="61"/>
      <c r="K212" s="61"/>
    </row>
    <row r="213" spans="1:11" ht="12.75" customHeight="1">
      <c r="A213" s="863"/>
      <c r="B213" s="70"/>
      <c r="C213" s="70"/>
      <c r="D213" s="70"/>
      <c r="E213" s="70"/>
      <c r="F213" s="70"/>
      <c r="G213" s="70"/>
      <c r="H213" s="70"/>
      <c r="I213" s="712"/>
      <c r="J213" s="61"/>
      <c r="K213" s="61"/>
    </row>
    <row r="214" spans="2:11" ht="12.75" customHeight="1">
      <c r="B214" s="75"/>
      <c r="C214" s="75"/>
      <c r="D214" s="75"/>
      <c r="E214" s="75"/>
      <c r="F214" s="75"/>
      <c r="G214" s="124"/>
      <c r="H214" s="1475"/>
      <c r="I214" s="1475"/>
      <c r="J214" s="61"/>
      <c r="K214" s="61"/>
    </row>
    <row r="215" spans="2:11" ht="12.75" customHeight="1">
      <c r="B215" s="75"/>
      <c r="C215" s="75"/>
      <c r="D215" s="75"/>
      <c r="E215" s="75"/>
      <c r="F215" s="75"/>
      <c r="G215" s="124"/>
      <c r="H215" s="126"/>
      <c r="I215" s="125"/>
      <c r="J215" s="61"/>
      <c r="K215" s="61"/>
    </row>
    <row r="216" spans="2:11" ht="12.75" customHeight="1">
      <c r="B216" s="75"/>
      <c r="C216" s="75"/>
      <c r="D216" s="75"/>
      <c r="E216" s="75"/>
      <c r="F216" s="75"/>
      <c r="G216" s="124"/>
      <c r="H216" s="124"/>
      <c r="I216" s="75"/>
      <c r="J216" s="61"/>
      <c r="K216" s="61"/>
    </row>
    <row r="217" spans="2:11" ht="12.75" customHeight="1">
      <c r="B217" s="75"/>
      <c r="C217" s="75"/>
      <c r="D217" s="75"/>
      <c r="E217" s="75"/>
      <c r="F217" s="75"/>
      <c r="G217" s="124"/>
      <c r="H217" s="124"/>
      <c r="I217" s="75"/>
      <c r="J217" s="61"/>
      <c r="K217" s="61"/>
    </row>
    <row r="218" spans="2:11" ht="12.75" customHeight="1">
      <c r="B218" s="75"/>
      <c r="C218" s="75"/>
      <c r="D218" s="75"/>
      <c r="E218" s="75"/>
      <c r="F218" s="75"/>
      <c r="G218" s="124"/>
      <c r="H218" s="124"/>
      <c r="I218" s="75"/>
      <c r="J218" s="61"/>
      <c r="K218" s="61"/>
    </row>
    <row r="219" spans="2:11" ht="12.75" customHeight="1">
      <c r="B219" s="75"/>
      <c r="C219" s="75"/>
      <c r="D219" s="75"/>
      <c r="E219" s="75"/>
      <c r="F219" s="75"/>
      <c r="G219" s="124"/>
      <c r="H219" s="124"/>
      <c r="I219" s="75"/>
      <c r="J219" s="61"/>
      <c r="K219" s="61"/>
    </row>
    <row r="220" spans="2:11" ht="12.75" customHeight="1">
      <c r="B220" s="75"/>
      <c r="C220" s="75"/>
      <c r="D220" s="75"/>
      <c r="E220" s="75"/>
      <c r="F220" s="75"/>
      <c r="G220" s="124"/>
      <c r="H220" s="124"/>
      <c r="I220" s="75"/>
      <c r="J220" s="61"/>
      <c r="K220" s="61"/>
    </row>
    <row r="221" spans="2:11" ht="12.75" customHeight="1">
      <c r="B221" s="75"/>
      <c r="C221" s="75"/>
      <c r="D221" s="75"/>
      <c r="E221" s="75"/>
      <c r="F221" s="75"/>
      <c r="G221" s="124"/>
      <c r="H221" s="124"/>
      <c r="I221" s="75"/>
      <c r="J221" s="61"/>
      <c r="K221" s="61"/>
    </row>
    <row r="222" spans="2:11" ht="12.75" customHeight="1">
      <c r="B222" s="75"/>
      <c r="C222" s="75"/>
      <c r="D222" s="75"/>
      <c r="E222" s="75"/>
      <c r="F222" s="75"/>
      <c r="G222" s="124"/>
      <c r="H222" s="124"/>
      <c r="I222" s="75"/>
      <c r="J222" s="61"/>
      <c r="K222" s="61"/>
    </row>
    <row r="223" spans="2:11" ht="12.75" customHeight="1">
      <c r="B223" s="75"/>
      <c r="C223" s="75"/>
      <c r="D223" s="75"/>
      <c r="E223" s="75"/>
      <c r="F223" s="75"/>
      <c r="G223" s="124"/>
      <c r="H223" s="124"/>
      <c r="I223" s="75"/>
      <c r="J223" s="61"/>
      <c r="K223" s="61"/>
    </row>
    <row r="224" spans="2:11" ht="12.75" customHeight="1">
      <c r="B224" s="75"/>
      <c r="C224" s="75"/>
      <c r="D224" s="75"/>
      <c r="E224" s="75"/>
      <c r="F224" s="75"/>
      <c r="G224" s="124"/>
      <c r="H224" s="124"/>
      <c r="I224" s="75"/>
      <c r="J224" s="61"/>
      <c r="K224" s="61"/>
    </row>
    <row r="225" spans="2:11" ht="12.75" customHeight="1">
      <c r="B225" s="75"/>
      <c r="C225" s="75"/>
      <c r="D225" s="75"/>
      <c r="E225" s="75"/>
      <c r="F225" s="75"/>
      <c r="G225" s="124"/>
      <c r="H225" s="124"/>
      <c r="I225" s="75"/>
      <c r="J225" s="61"/>
      <c r="K225" s="61"/>
    </row>
    <row r="226" spans="2:11" ht="12.75" customHeight="1">
      <c r="B226" s="75"/>
      <c r="C226" s="75"/>
      <c r="D226" s="75"/>
      <c r="E226" s="75"/>
      <c r="F226" s="75"/>
      <c r="G226" s="124"/>
      <c r="H226" s="124"/>
      <c r="I226" s="75"/>
      <c r="J226" s="61"/>
      <c r="K226" s="61"/>
    </row>
    <row r="227" spans="2:11" ht="12.75" customHeight="1">
      <c r="B227" s="75"/>
      <c r="C227" s="75"/>
      <c r="D227" s="75"/>
      <c r="E227" s="75"/>
      <c r="F227" s="75"/>
      <c r="G227" s="124"/>
      <c r="H227" s="124"/>
      <c r="I227" s="75"/>
      <c r="J227" s="61"/>
      <c r="K227" s="61"/>
    </row>
    <row r="228" spans="2:11" ht="12.75" customHeight="1">
      <c r="B228" s="75"/>
      <c r="C228" s="75"/>
      <c r="D228" s="75"/>
      <c r="E228" s="75"/>
      <c r="F228" s="75"/>
      <c r="G228" s="124"/>
      <c r="H228" s="124"/>
      <c r="I228" s="75"/>
      <c r="J228" s="61"/>
      <c r="K228" s="61"/>
    </row>
    <row r="229" spans="2:11" ht="12.75" customHeight="1">
      <c r="B229" s="75"/>
      <c r="C229" s="75"/>
      <c r="D229" s="75"/>
      <c r="E229" s="75"/>
      <c r="F229" s="75"/>
      <c r="G229" s="124"/>
      <c r="H229" s="124"/>
      <c r="I229" s="75"/>
      <c r="J229" s="61"/>
      <c r="K229" s="61"/>
    </row>
    <row r="230" spans="2:11" ht="12.75" customHeight="1">
      <c r="B230" s="75"/>
      <c r="C230" s="75"/>
      <c r="D230" s="75"/>
      <c r="E230" s="75"/>
      <c r="F230" s="75"/>
      <c r="G230" s="124"/>
      <c r="H230" s="124"/>
      <c r="I230" s="75"/>
      <c r="J230" s="61"/>
      <c r="K230" s="61"/>
    </row>
    <row r="231" spans="2:11" ht="12.75" customHeight="1">
      <c r="B231" s="75"/>
      <c r="C231" s="75"/>
      <c r="D231" s="75"/>
      <c r="E231" s="75"/>
      <c r="F231" s="75"/>
      <c r="G231" s="124"/>
      <c r="H231" s="124"/>
      <c r="I231" s="75"/>
      <c r="J231" s="61"/>
      <c r="K231" s="61"/>
    </row>
    <row r="232" spans="2:11" ht="12.75" customHeight="1">
      <c r="B232" s="75"/>
      <c r="C232" s="75"/>
      <c r="D232" s="75"/>
      <c r="E232" s="75"/>
      <c r="F232" s="75"/>
      <c r="G232" s="124"/>
      <c r="H232" s="124"/>
      <c r="I232" s="75"/>
      <c r="J232" s="61"/>
      <c r="K232" s="61"/>
    </row>
    <row r="233" spans="2:11" ht="12.75" customHeight="1">
      <c r="B233" s="75"/>
      <c r="C233" s="75"/>
      <c r="D233" s="75"/>
      <c r="E233" s="75"/>
      <c r="F233" s="75"/>
      <c r="G233" s="124"/>
      <c r="H233" s="124"/>
      <c r="I233" s="75"/>
      <c r="J233" s="61"/>
      <c r="K233" s="61"/>
    </row>
    <row r="234" spans="2:11" ht="12.75" customHeight="1">
      <c r="B234" s="75"/>
      <c r="C234" s="75"/>
      <c r="D234" s="75"/>
      <c r="E234" s="75"/>
      <c r="F234" s="75"/>
      <c r="G234" s="124"/>
      <c r="H234" s="124"/>
      <c r="I234" s="75"/>
      <c r="J234" s="61"/>
      <c r="K234" s="61"/>
    </row>
    <row r="235" spans="2:11" ht="12.75" customHeight="1">
      <c r="B235" s="75"/>
      <c r="C235" s="75"/>
      <c r="D235" s="75"/>
      <c r="E235" s="75"/>
      <c r="F235" s="75"/>
      <c r="G235" s="124"/>
      <c r="H235" s="124"/>
      <c r="I235" s="75"/>
      <c r="J235" s="61"/>
      <c r="K235" s="61"/>
    </row>
    <row r="236" spans="2:11" ht="12.75" customHeight="1">
      <c r="B236" s="75"/>
      <c r="C236" s="75"/>
      <c r="D236" s="75"/>
      <c r="E236" s="75"/>
      <c r="F236" s="75"/>
      <c r="G236" s="124"/>
      <c r="H236" s="124"/>
      <c r="I236" s="75"/>
      <c r="J236" s="61"/>
      <c r="K236" s="61"/>
    </row>
    <row r="237" spans="2:11" ht="12.75" customHeight="1">
      <c r="B237" s="75"/>
      <c r="C237" s="75"/>
      <c r="D237" s="75"/>
      <c r="E237" s="75"/>
      <c r="F237" s="75"/>
      <c r="G237" s="124"/>
      <c r="H237" s="124"/>
      <c r="I237" s="75"/>
      <c r="J237" s="61"/>
      <c r="K237" s="61"/>
    </row>
    <row r="238" spans="2:11" ht="12.75" customHeight="1">
      <c r="B238" s="75"/>
      <c r="C238" s="75"/>
      <c r="D238" s="75"/>
      <c r="E238" s="75"/>
      <c r="F238" s="75"/>
      <c r="G238" s="124"/>
      <c r="H238" s="124"/>
      <c r="I238" s="75"/>
      <c r="J238" s="61"/>
      <c r="K238" s="61"/>
    </row>
    <row r="239" spans="2:11" ht="12.75" customHeight="1">
      <c r="B239" s="75"/>
      <c r="C239" s="75"/>
      <c r="D239" s="75"/>
      <c r="E239" s="75"/>
      <c r="F239" s="75"/>
      <c r="G239" s="124"/>
      <c r="H239" s="124"/>
      <c r="I239" s="75"/>
      <c r="J239" s="61"/>
      <c r="K239" s="61"/>
    </row>
    <row r="240" spans="2:11" ht="12.75" customHeight="1">
      <c r="B240" s="75"/>
      <c r="C240" s="75"/>
      <c r="D240" s="75"/>
      <c r="E240" s="75"/>
      <c r="F240" s="75"/>
      <c r="G240" s="124"/>
      <c r="H240" s="124"/>
      <c r="I240" s="75"/>
      <c r="J240" s="61"/>
      <c r="K240" s="61"/>
    </row>
    <row r="241" spans="2:11" ht="12.75" customHeight="1">
      <c r="B241" s="75"/>
      <c r="C241" s="75"/>
      <c r="D241" s="75"/>
      <c r="E241" s="75"/>
      <c r="F241" s="75"/>
      <c r="G241" s="124"/>
      <c r="H241" s="124"/>
      <c r="I241" s="75"/>
      <c r="J241" s="61"/>
      <c r="K241" s="61"/>
    </row>
    <row r="242" spans="2:11" ht="12.75" customHeight="1">
      <c r="B242" s="75"/>
      <c r="C242" s="75"/>
      <c r="D242" s="75"/>
      <c r="E242" s="75"/>
      <c r="F242" s="75"/>
      <c r="G242" s="124"/>
      <c r="H242" s="124"/>
      <c r="I242" s="75"/>
      <c r="J242" s="61"/>
      <c r="K242" s="61"/>
    </row>
    <row r="243" spans="2:11" ht="12.75" customHeight="1">
      <c r="B243" s="75"/>
      <c r="C243" s="75"/>
      <c r="D243" s="75"/>
      <c r="E243" s="75"/>
      <c r="F243" s="75"/>
      <c r="G243" s="124"/>
      <c r="H243" s="124"/>
      <c r="I243" s="75"/>
      <c r="J243" s="61"/>
      <c r="K243" s="61"/>
    </row>
    <row r="244" spans="2:11" ht="12.75" customHeight="1">
      <c r="B244" s="75"/>
      <c r="C244" s="75"/>
      <c r="D244" s="75"/>
      <c r="E244" s="75"/>
      <c r="F244" s="75"/>
      <c r="G244" s="124"/>
      <c r="H244" s="124"/>
      <c r="I244" s="75"/>
      <c r="J244" s="61"/>
      <c r="K244" s="61"/>
    </row>
    <row r="245" spans="2:11" ht="12.75" customHeight="1">
      <c r="B245" s="75"/>
      <c r="C245" s="75"/>
      <c r="D245" s="75"/>
      <c r="E245" s="75"/>
      <c r="F245" s="75"/>
      <c r="G245" s="124"/>
      <c r="H245" s="124"/>
      <c r="I245" s="75"/>
      <c r="J245" s="61"/>
      <c r="K245" s="61"/>
    </row>
    <row r="246" spans="2:11" ht="12.75" customHeight="1">
      <c r="B246" s="75"/>
      <c r="C246" s="75"/>
      <c r="D246" s="75"/>
      <c r="E246" s="75"/>
      <c r="F246" s="75"/>
      <c r="G246" s="124"/>
      <c r="H246" s="124"/>
      <c r="I246" s="75"/>
      <c r="J246" s="61"/>
      <c r="K246" s="61"/>
    </row>
    <row r="247" spans="2:11" ht="12.75" customHeight="1">
      <c r="B247" s="75"/>
      <c r="C247" s="75"/>
      <c r="D247" s="75"/>
      <c r="E247" s="75"/>
      <c r="F247" s="75"/>
      <c r="G247" s="124"/>
      <c r="H247" s="124"/>
      <c r="I247" s="75"/>
      <c r="J247" s="61"/>
      <c r="K247" s="61"/>
    </row>
    <row r="248" spans="2:11" ht="12.75" customHeight="1">
      <c r="B248" s="75"/>
      <c r="C248" s="75"/>
      <c r="D248" s="75"/>
      <c r="E248" s="75"/>
      <c r="F248" s="75"/>
      <c r="G248" s="124"/>
      <c r="H248" s="124"/>
      <c r="I248" s="75"/>
      <c r="J248" s="61"/>
      <c r="K248" s="61"/>
    </row>
    <row r="249" spans="2:11" ht="12.75" customHeight="1">
      <c r="B249" s="75"/>
      <c r="C249" s="75"/>
      <c r="D249" s="75"/>
      <c r="E249" s="75"/>
      <c r="F249" s="75"/>
      <c r="G249" s="124"/>
      <c r="H249" s="124"/>
      <c r="I249" s="75"/>
      <c r="J249" s="61"/>
      <c r="K249" s="61"/>
    </row>
    <row r="250" spans="2:11" ht="12.75" customHeight="1">
      <c r="B250" s="75"/>
      <c r="C250" s="75"/>
      <c r="D250" s="75"/>
      <c r="E250" s="75"/>
      <c r="F250" s="75"/>
      <c r="G250" s="124"/>
      <c r="H250" s="124"/>
      <c r="I250" s="75"/>
      <c r="J250" s="61"/>
      <c r="K250" s="61"/>
    </row>
    <row r="251" spans="2:11" ht="12.75" customHeight="1">
      <c r="B251" s="75"/>
      <c r="C251" s="75"/>
      <c r="D251" s="75"/>
      <c r="E251" s="75"/>
      <c r="F251" s="75"/>
      <c r="G251" s="124"/>
      <c r="H251" s="124"/>
      <c r="I251" s="75"/>
      <c r="J251" s="61"/>
      <c r="K251" s="61"/>
    </row>
    <row r="252" spans="2:11" ht="12.75" customHeight="1">
      <c r="B252" s="75"/>
      <c r="C252" s="75"/>
      <c r="D252" s="75"/>
      <c r="E252" s="75"/>
      <c r="F252" s="75"/>
      <c r="G252" s="124"/>
      <c r="H252" s="124"/>
      <c r="I252" s="75"/>
      <c r="J252" s="61"/>
      <c r="K252" s="61"/>
    </row>
    <row r="253" spans="2:11" ht="12.75" customHeight="1">
      <c r="B253" s="75"/>
      <c r="C253" s="75"/>
      <c r="D253" s="75"/>
      <c r="E253" s="75"/>
      <c r="F253" s="75"/>
      <c r="G253" s="124"/>
      <c r="H253" s="124"/>
      <c r="I253" s="75"/>
      <c r="J253" s="61"/>
      <c r="K253" s="61"/>
    </row>
    <row r="254" spans="2:11" ht="12.75" customHeight="1">
      <c r="B254" s="75"/>
      <c r="C254" s="75"/>
      <c r="D254" s="75"/>
      <c r="E254" s="75"/>
      <c r="F254" s="75"/>
      <c r="G254" s="124"/>
      <c r="H254" s="124"/>
      <c r="I254" s="75"/>
      <c r="J254" s="61"/>
      <c r="K254" s="61"/>
    </row>
    <row r="255" spans="2:11" ht="12.75" customHeight="1">
      <c r="B255" s="75"/>
      <c r="C255" s="61"/>
      <c r="D255" s="61"/>
      <c r="E255" s="61"/>
      <c r="F255" s="61"/>
      <c r="G255" s="72"/>
      <c r="H255" s="72"/>
      <c r="I255" s="61"/>
      <c r="J255" s="61"/>
      <c r="K255" s="61"/>
    </row>
    <row r="256" spans="2:11" ht="12.75" customHeight="1">
      <c r="B256" s="75"/>
      <c r="C256" s="61"/>
      <c r="D256" s="61"/>
      <c r="E256" s="61"/>
      <c r="F256" s="61"/>
      <c r="G256" s="72"/>
      <c r="H256" s="72"/>
      <c r="I256" s="61"/>
      <c r="J256" s="61"/>
      <c r="K256" s="61"/>
    </row>
    <row r="257" spans="2:11" ht="12.75" customHeight="1">
      <c r="B257" s="75"/>
      <c r="C257" s="61"/>
      <c r="D257" s="61"/>
      <c r="E257" s="61"/>
      <c r="F257" s="61"/>
      <c r="G257" s="72"/>
      <c r="H257" s="72"/>
      <c r="I257" s="61"/>
      <c r="J257" s="61"/>
      <c r="K257" s="61"/>
    </row>
    <row r="258" spans="2:11" ht="12.75" customHeight="1">
      <c r="B258" s="75"/>
      <c r="C258" s="61"/>
      <c r="D258" s="61"/>
      <c r="E258" s="61"/>
      <c r="F258" s="61"/>
      <c r="G258" s="72"/>
      <c r="H258" s="72"/>
      <c r="I258" s="61"/>
      <c r="J258" s="61"/>
      <c r="K258" s="61"/>
    </row>
    <row r="259" spans="2:11" ht="12.75" customHeight="1">
      <c r="B259" s="75"/>
      <c r="C259" s="61"/>
      <c r="D259" s="61"/>
      <c r="E259" s="61"/>
      <c r="F259" s="61"/>
      <c r="G259" s="72"/>
      <c r="H259" s="72"/>
      <c r="I259" s="61"/>
      <c r="J259" s="61"/>
      <c r="K259" s="61"/>
    </row>
    <row r="260" spans="2:11" ht="12.75" customHeight="1">
      <c r="B260" s="75"/>
      <c r="C260" s="61"/>
      <c r="D260" s="61"/>
      <c r="E260" s="61"/>
      <c r="F260" s="61"/>
      <c r="G260" s="72"/>
      <c r="H260" s="72"/>
      <c r="I260" s="61"/>
      <c r="J260" s="61"/>
      <c r="K260" s="61"/>
    </row>
    <row r="261" spans="2:11" ht="12.75" customHeight="1">
      <c r="B261" s="75"/>
      <c r="C261" s="61"/>
      <c r="D261" s="61"/>
      <c r="E261" s="61"/>
      <c r="F261" s="61"/>
      <c r="G261" s="72"/>
      <c r="H261" s="72"/>
      <c r="I261" s="61"/>
      <c r="J261" s="61"/>
      <c r="K261" s="61"/>
    </row>
    <row r="262" spans="2:11" ht="12.75" customHeight="1">
      <c r="B262" s="75"/>
      <c r="C262" s="61"/>
      <c r="D262" s="61"/>
      <c r="E262" s="61"/>
      <c r="F262" s="61"/>
      <c r="G262" s="72"/>
      <c r="H262" s="72"/>
      <c r="I262" s="61"/>
      <c r="J262" s="61"/>
      <c r="K262" s="61"/>
    </row>
    <row r="263" spans="2:11" ht="12.75" customHeight="1">
      <c r="B263" s="75"/>
      <c r="C263" s="61"/>
      <c r="D263" s="61"/>
      <c r="E263" s="61"/>
      <c r="F263" s="61"/>
      <c r="G263" s="72"/>
      <c r="H263" s="72"/>
      <c r="I263" s="61"/>
      <c r="J263" s="61"/>
      <c r="K263" s="61"/>
    </row>
    <row r="264" spans="2:11" ht="12.75" customHeight="1">
      <c r="B264" s="75"/>
      <c r="C264" s="61"/>
      <c r="D264" s="61"/>
      <c r="E264" s="61"/>
      <c r="F264" s="61"/>
      <c r="G264" s="72"/>
      <c r="H264" s="72"/>
      <c r="I264" s="61"/>
      <c r="J264" s="61"/>
      <c r="K264" s="61"/>
    </row>
    <row r="265" spans="2:11" ht="12.75" customHeight="1">
      <c r="B265" s="75"/>
      <c r="C265" s="61"/>
      <c r="D265" s="61"/>
      <c r="E265" s="61"/>
      <c r="F265" s="61"/>
      <c r="G265" s="72"/>
      <c r="H265" s="72"/>
      <c r="I265" s="61"/>
      <c r="J265" s="61"/>
      <c r="K265" s="61"/>
    </row>
    <row r="266" spans="2:11" ht="12.75" customHeight="1">
      <c r="B266" s="75"/>
      <c r="C266" s="61"/>
      <c r="D266" s="61"/>
      <c r="E266" s="61"/>
      <c r="F266" s="61"/>
      <c r="G266" s="72"/>
      <c r="H266" s="72"/>
      <c r="I266" s="61"/>
      <c r="J266" s="61"/>
      <c r="K266" s="61"/>
    </row>
    <row r="267" spans="2:11" ht="12.75" customHeight="1">
      <c r="B267" s="75"/>
      <c r="C267" s="61"/>
      <c r="D267" s="61"/>
      <c r="E267" s="61"/>
      <c r="F267" s="61"/>
      <c r="G267" s="72"/>
      <c r="H267" s="72"/>
      <c r="I267" s="61"/>
      <c r="J267" s="61"/>
      <c r="K267" s="61"/>
    </row>
    <row r="268" spans="2:11" ht="12.75" customHeight="1">
      <c r="B268" s="75"/>
      <c r="C268" s="61"/>
      <c r="D268" s="61"/>
      <c r="E268" s="61"/>
      <c r="F268" s="61"/>
      <c r="G268" s="72"/>
      <c r="H268" s="72"/>
      <c r="I268" s="61"/>
      <c r="J268" s="61"/>
      <c r="K268" s="61"/>
    </row>
    <row r="269" spans="2:11" ht="12.75" customHeight="1">
      <c r="B269" s="75"/>
      <c r="C269" s="61"/>
      <c r="D269" s="61"/>
      <c r="E269" s="61"/>
      <c r="F269" s="61"/>
      <c r="G269" s="72"/>
      <c r="H269" s="72"/>
      <c r="I269" s="61"/>
      <c r="J269" s="61"/>
      <c r="K269" s="61"/>
    </row>
    <row r="270" spans="2:11" ht="12.75" customHeight="1">
      <c r="B270" s="75"/>
      <c r="C270" s="61"/>
      <c r="D270" s="61"/>
      <c r="E270" s="61"/>
      <c r="F270" s="61"/>
      <c r="G270" s="72"/>
      <c r="H270" s="72"/>
      <c r="I270" s="61"/>
      <c r="J270" s="61"/>
      <c r="K270" s="61"/>
    </row>
    <row r="271" spans="2:11" ht="12.75" customHeight="1">
      <c r="B271" s="75"/>
      <c r="C271" s="61"/>
      <c r="D271" s="61"/>
      <c r="E271" s="61"/>
      <c r="F271" s="61"/>
      <c r="G271" s="72"/>
      <c r="H271" s="72"/>
      <c r="I271" s="61"/>
      <c r="J271" s="61"/>
      <c r="K271" s="61"/>
    </row>
    <row r="272" spans="2:11" ht="12.75" customHeight="1">
      <c r="B272" s="75"/>
      <c r="C272" s="61"/>
      <c r="D272" s="61"/>
      <c r="E272" s="61"/>
      <c r="F272" s="61"/>
      <c r="G272" s="72"/>
      <c r="H272" s="72"/>
      <c r="I272" s="61"/>
      <c r="J272" s="61"/>
      <c r="K272" s="61"/>
    </row>
    <row r="273" spans="2:11" ht="12.75" customHeight="1">
      <c r="B273" s="75"/>
      <c r="C273" s="61"/>
      <c r="D273" s="61"/>
      <c r="E273" s="61"/>
      <c r="F273" s="61"/>
      <c r="G273" s="72"/>
      <c r="H273" s="72"/>
      <c r="I273" s="61"/>
      <c r="J273" s="61"/>
      <c r="K273" s="61"/>
    </row>
    <row r="274" spans="2:11" ht="12.75" customHeight="1">
      <c r="B274" s="75"/>
      <c r="C274" s="61"/>
      <c r="D274" s="61"/>
      <c r="E274" s="61"/>
      <c r="F274" s="61"/>
      <c r="G274" s="72"/>
      <c r="H274" s="72"/>
      <c r="I274" s="61"/>
      <c r="J274" s="61"/>
      <c r="K274" s="61"/>
    </row>
    <row r="275" spans="2:11" ht="12.75" customHeight="1">
      <c r="B275" s="75"/>
      <c r="C275" s="61"/>
      <c r="D275" s="61"/>
      <c r="E275" s="61"/>
      <c r="F275" s="61"/>
      <c r="G275" s="72"/>
      <c r="H275" s="72"/>
      <c r="I275" s="61"/>
      <c r="J275" s="61"/>
      <c r="K275" s="61"/>
    </row>
    <row r="276" spans="2:11" ht="12.75" customHeight="1">
      <c r="B276" s="75"/>
      <c r="C276" s="61"/>
      <c r="D276" s="61"/>
      <c r="E276" s="61"/>
      <c r="F276" s="61"/>
      <c r="G276" s="72"/>
      <c r="H276" s="72"/>
      <c r="I276" s="61"/>
      <c r="J276" s="61"/>
      <c r="K276" s="61"/>
    </row>
    <row r="277" spans="2:11" ht="12.75" customHeight="1">
      <c r="B277" s="75"/>
      <c r="C277" s="61"/>
      <c r="D277" s="61"/>
      <c r="E277" s="61"/>
      <c r="F277" s="61"/>
      <c r="G277" s="72"/>
      <c r="H277" s="72"/>
      <c r="I277" s="61"/>
      <c r="J277" s="61"/>
      <c r="K277" s="61"/>
    </row>
    <row r="278" spans="2:11" ht="12.75" customHeight="1">
      <c r="B278" s="75"/>
      <c r="C278" s="61"/>
      <c r="D278" s="61"/>
      <c r="E278" s="61"/>
      <c r="F278" s="61"/>
      <c r="G278" s="72"/>
      <c r="H278" s="72"/>
      <c r="I278" s="61"/>
      <c r="J278" s="61"/>
      <c r="K278" s="61"/>
    </row>
    <row r="279" spans="2:11" ht="12.75" customHeight="1">
      <c r="B279" s="75"/>
      <c r="C279" s="61"/>
      <c r="D279" s="61"/>
      <c r="E279" s="61"/>
      <c r="F279" s="61"/>
      <c r="G279" s="72"/>
      <c r="H279" s="72"/>
      <c r="I279" s="61"/>
      <c r="J279" s="61"/>
      <c r="K279" s="61"/>
    </row>
    <row r="280" spans="2:11" ht="12.75" customHeight="1">
      <c r="B280" s="75"/>
      <c r="C280" s="61"/>
      <c r="D280" s="61"/>
      <c r="E280" s="61"/>
      <c r="F280" s="61"/>
      <c r="G280" s="72"/>
      <c r="H280" s="72"/>
      <c r="I280" s="61"/>
      <c r="J280" s="61"/>
      <c r="K280" s="61"/>
    </row>
    <row r="281" spans="2:11" ht="12.75" customHeight="1">
      <c r="B281" s="75"/>
      <c r="C281" s="61"/>
      <c r="D281" s="61"/>
      <c r="E281" s="61"/>
      <c r="F281" s="61"/>
      <c r="G281" s="72"/>
      <c r="H281" s="72"/>
      <c r="I281" s="61"/>
      <c r="J281" s="61"/>
      <c r="K281" s="61"/>
    </row>
    <row r="282" spans="2:11" ht="12.75" customHeight="1">
      <c r="B282" s="75"/>
      <c r="C282" s="61"/>
      <c r="D282" s="61"/>
      <c r="E282" s="61"/>
      <c r="F282" s="61"/>
      <c r="G282" s="72"/>
      <c r="H282" s="72"/>
      <c r="I282" s="61"/>
      <c r="J282" s="61"/>
      <c r="K282" s="61"/>
    </row>
    <row r="283" spans="2:11" ht="12.75" customHeight="1">
      <c r="B283" s="75"/>
      <c r="C283" s="61"/>
      <c r="D283" s="61"/>
      <c r="E283" s="61"/>
      <c r="F283" s="61"/>
      <c r="G283" s="72"/>
      <c r="H283" s="72"/>
      <c r="I283" s="61"/>
      <c r="J283" s="61"/>
      <c r="K283" s="61"/>
    </row>
    <row r="284" spans="2:11" ht="12.75" customHeight="1">
      <c r="B284" s="75"/>
      <c r="C284" s="61"/>
      <c r="D284" s="61"/>
      <c r="E284" s="61"/>
      <c r="F284" s="61"/>
      <c r="G284" s="72"/>
      <c r="H284" s="72"/>
      <c r="I284" s="61"/>
      <c r="J284" s="61"/>
      <c r="K284" s="61"/>
    </row>
    <row r="285" spans="2:11" ht="12.75" customHeight="1">
      <c r="B285" s="75"/>
      <c r="C285" s="61"/>
      <c r="D285" s="61"/>
      <c r="E285" s="61"/>
      <c r="F285" s="61"/>
      <c r="G285" s="72"/>
      <c r="H285" s="72"/>
      <c r="I285" s="61"/>
      <c r="J285" s="61"/>
      <c r="K285" s="61"/>
    </row>
    <row r="286" spans="2:11" ht="12.75" customHeight="1">
      <c r="B286" s="75"/>
      <c r="C286" s="61"/>
      <c r="D286" s="61"/>
      <c r="E286" s="61"/>
      <c r="F286" s="61"/>
      <c r="G286" s="72"/>
      <c r="H286" s="72"/>
      <c r="I286" s="61"/>
      <c r="J286" s="61"/>
      <c r="K286" s="61"/>
    </row>
    <row r="287" spans="2:11" ht="12.75" customHeight="1">
      <c r="B287" s="75"/>
      <c r="C287" s="61"/>
      <c r="D287" s="61"/>
      <c r="E287" s="61"/>
      <c r="F287" s="61"/>
      <c r="G287" s="72"/>
      <c r="H287" s="72"/>
      <c r="I287" s="61"/>
      <c r="J287" s="61"/>
      <c r="K287" s="61"/>
    </row>
    <row r="288" spans="2:11" ht="12.75" customHeight="1">
      <c r="B288" s="75"/>
      <c r="C288" s="61"/>
      <c r="D288" s="61"/>
      <c r="E288" s="61"/>
      <c r="F288" s="61"/>
      <c r="G288" s="72"/>
      <c r="H288" s="72"/>
      <c r="I288" s="61"/>
      <c r="J288" s="61"/>
      <c r="K288" s="61"/>
    </row>
    <row r="289" spans="2:11" ht="12.75" customHeight="1">
      <c r="B289" s="75"/>
      <c r="C289" s="61"/>
      <c r="D289" s="61"/>
      <c r="E289" s="61"/>
      <c r="F289" s="61"/>
      <c r="G289" s="72"/>
      <c r="H289" s="72"/>
      <c r="I289" s="61"/>
      <c r="J289" s="61"/>
      <c r="K289" s="61"/>
    </row>
    <row r="290" spans="2:11" ht="12.75" customHeight="1">
      <c r="B290" s="75"/>
      <c r="C290" s="61"/>
      <c r="D290" s="61"/>
      <c r="E290" s="61"/>
      <c r="F290" s="61"/>
      <c r="G290" s="72"/>
      <c r="H290" s="72"/>
      <c r="I290" s="61"/>
      <c r="J290" s="61"/>
      <c r="K290" s="61"/>
    </row>
    <row r="291" spans="2:11" ht="12.75" customHeight="1">
      <c r="B291" s="75"/>
      <c r="C291" s="61"/>
      <c r="D291" s="61"/>
      <c r="E291" s="61"/>
      <c r="F291" s="61"/>
      <c r="G291" s="72"/>
      <c r="H291" s="72"/>
      <c r="I291" s="61"/>
      <c r="J291" s="61"/>
      <c r="K291" s="61"/>
    </row>
    <row r="292" spans="2:11" ht="12.75" customHeight="1">
      <c r="B292" s="75"/>
      <c r="C292" s="61"/>
      <c r="D292" s="61"/>
      <c r="E292" s="61"/>
      <c r="F292" s="61"/>
      <c r="G292" s="72"/>
      <c r="H292" s="72"/>
      <c r="I292" s="61"/>
      <c r="J292" s="61"/>
      <c r="K292" s="61"/>
    </row>
    <row r="293" spans="2:11" ht="12.75" customHeight="1">
      <c r="B293" s="75"/>
      <c r="C293" s="61"/>
      <c r="D293" s="61"/>
      <c r="E293" s="61"/>
      <c r="F293" s="61"/>
      <c r="G293" s="72"/>
      <c r="H293" s="72"/>
      <c r="I293" s="61"/>
      <c r="J293" s="61"/>
      <c r="K293" s="61"/>
    </row>
    <row r="294" spans="2:11" ht="12.75" customHeight="1">
      <c r="B294" s="75"/>
      <c r="C294" s="61"/>
      <c r="D294" s="61"/>
      <c r="E294" s="61"/>
      <c r="F294" s="61"/>
      <c r="G294" s="72"/>
      <c r="H294" s="72"/>
      <c r="I294" s="61"/>
      <c r="J294" s="61"/>
      <c r="K294" s="61"/>
    </row>
    <row r="295" spans="2:11" ht="12.75" customHeight="1">
      <c r="B295" s="75"/>
      <c r="C295" s="61"/>
      <c r="D295" s="61"/>
      <c r="E295" s="61"/>
      <c r="F295" s="61"/>
      <c r="G295" s="72"/>
      <c r="H295" s="72"/>
      <c r="I295" s="61"/>
      <c r="J295" s="61"/>
      <c r="K295" s="61"/>
    </row>
    <row r="296" spans="2:11" ht="12.75" customHeight="1">
      <c r="B296" s="75"/>
      <c r="C296" s="61"/>
      <c r="D296" s="61"/>
      <c r="E296" s="61"/>
      <c r="F296" s="61"/>
      <c r="G296" s="72"/>
      <c r="H296" s="72"/>
      <c r="I296" s="61"/>
      <c r="J296" s="61"/>
      <c r="K296" s="61"/>
    </row>
    <row r="297" spans="2:11" ht="12.75" customHeight="1">
      <c r="B297" s="75"/>
      <c r="C297" s="61"/>
      <c r="D297" s="61"/>
      <c r="E297" s="61"/>
      <c r="F297" s="61"/>
      <c r="G297" s="72"/>
      <c r="H297" s="72"/>
      <c r="I297" s="61"/>
      <c r="J297" s="61"/>
      <c r="K297" s="61"/>
    </row>
    <row r="298" spans="2:11" ht="12.75" customHeight="1">
      <c r="B298" s="75"/>
      <c r="C298" s="61"/>
      <c r="D298" s="61"/>
      <c r="E298" s="61"/>
      <c r="F298" s="61"/>
      <c r="G298" s="72"/>
      <c r="H298" s="72"/>
      <c r="I298" s="61"/>
      <c r="J298" s="61"/>
      <c r="K298" s="61"/>
    </row>
    <row r="299" spans="2:11" ht="12.75" customHeight="1">
      <c r="B299" s="75"/>
      <c r="C299" s="61"/>
      <c r="D299" s="61"/>
      <c r="E299" s="61"/>
      <c r="F299" s="61"/>
      <c r="G299" s="72"/>
      <c r="H299" s="72"/>
      <c r="I299" s="61"/>
      <c r="J299" s="61"/>
      <c r="K299" s="61"/>
    </row>
    <row r="300" spans="2:11" ht="12.75" customHeight="1">
      <c r="B300" s="75"/>
      <c r="C300" s="61"/>
      <c r="D300" s="61"/>
      <c r="E300" s="61"/>
      <c r="F300" s="61"/>
      <c r="G300" s="72"/>
      <c r="H300" s="72"/>
      <c r="I300" s="61"/>
      <c r="J300" s="61"/>
      <c r="K300" s="61"/>
    </row>
    <row r="301" spans="2:11" ht="12.75" customHeight="1">
      <c r="B301" s="75"/>
      <c r="C301" s="61"/>
      <c r="D301" s="61"/>
      <c r="E301" s="61"/>
      <c r="F301" s="61"/>
      <c r="G301" s="72"/>
      <c r="H301" s="72"/>
      <c r="I301" s="61"/>
      <c r="J301" s="61"/>
      <c r="K301" s="61"/>
    </row>
    <row r="302" spans="2:11" ht="12.75" customHeight="1">
      <c r="B302" s="75"/>
      <c r="C302" s="61"/>
      <c r="D302" s="61"/>
      <c r="E302" s="61"/>
      <c r="F302" s="61"/>
      <c r="G302" s="72"/>
      <c r="H302" s="72"/>
      <c r="I302" s="61"/>
      <c r="J302" s="61"/>
      <c r="K302" s="61"/>
    </row>
    <row r="303" spans="2:11" ht="12.75" customHeight="1">
      <c r="B303" s="75"/>
      <c r="C303" s="61"/>
      <c r="D303" s="61"/>
      <c r="E303" s="61"/>
      <c r="F303" s="61"/>
      <c r="G303" s="72"/>
      <c r="H303" s="72"/>
      <c r="I303" s="61"/>
      <c r="J303" s="61"/>
      <c r="K303" s="61"/>
    </row>
  </sheetData>
  <mergeCells count="32">
    <mergeCell ref="A173:A174"/>
    <mergeCell ref="B173:B174"/>
    <mergeCell ref="E173:H174"/>
    <mergeCell ref="A89:A90"/>
    <mergeCell ref="B89:B90"/>
    <mergeCell ref="A131:A132"/>
    <mergeCell ref="B131:B132"/>
    <mergeCell ref="D173:D174"/>
    <mergeCell ref="B5:B6"/>
    <mergeCell ref="A5:A6"/>
    <mergeCell ref="A47:A48"/>
    <mergeCell ref="B47:B48"/>
    <mergeCell ref="H1:I1"/>
    <mergeCell ref="A2:I2"/>
    <mergeCell ref="H172:I172"/>
    <mergeCell ref="H4:I4"/>
    <mergeCell ref="C5:C6"/>
    <mergeCell ref="A3:I3"/>
    <mergeCell ref="D5:I5"/>
    <mergeCell ref="H88:I88"/>
    <mergeCell ref="H46:I46"/>
    <mergeCell ref="C89:I89"/>
    <mergeCell ref="H214:I214"/>
    <mergeCell ref="H130:I130"/>
    <mergeCell ref="C47:I47"/>
    <mergeCell ref="C131:D131"/>
    <mergeCell ref="E131:E132"/>
    <mergeCell ref="F131:F132"/>
    <mergeCell ref="G131:G132"/>
    <mergeCell ref="H131:H132"/>
    <mergeCell ref="I131:I132"/>
    <mergeCell ref="I173:I174"/>
  </mergeCells>
  <printOptions horizontalCentered="1"/>
  <pageMargins left="0.57" right="0.7874015748031497" top="0.4724409448818898" bottom="0.35433070866141736" header="0.2362204724409449" footer="0.35433070866141736"/>
  <pageSetup horizontalDpi="600" verticalDpi="600" orientation="landscape" paperSize="9" scale="91" r:id="rId1"/>
  <rowBreaks count="5" manualBreakCount="5">
    <brk id="44" max="8" man="1"/>
    <brk id="86" max="8" man="1"/>
    <brk id="128" max="8" man="1"/>
    <brk id="170" max="8" man="1"/>
    <brk id="212" max="8" man="1"/>
  </rowBreaks>
</worksheet>
</file>

<file path=xl/worksheets/sheet8.xml><?xml version="1.0" encoding="utf-8"?>
<worksheet xmlns="http://schemas.openxmlformats.org/spreadsheetml/2006/main" xmlns:r="http://schemas.openxmlformats.org/officeDocument/2006/relationships">
  <sheetPr>
    <tabColor indexed="43"/>
  </sheetPr>
  <dimension ref="A1:C1403"/>
  <sheetViews>
    <sheetView workbookViewId="0" topLeftCell="A1">
      <selection activeCell="B62" sqref="B62"/>
    </sheetView>
  </sheetViews>
  <sheetFormatPr defaultColWidth="9.140625" defaultRowHeight="12.75"/>
  <cols>
    <col min="1" max="1" width="74.421875" style="42" customWidth="1"/>
    <col min="2" max="2" width="19.57421875" style="42" customWidth="1"/>
    <col min="3" max="16384" width="9.140625" style="42" customWidth="1"/>
  </cols>
  <sheetData>
    <row r="1" spans="2:3" ht="15.75">
      <c r="B1" s="529" t="s">
        <v>1820</v>
      </c>
      <c r="C1" s="819"/>
    </row>
    <row r="3" spans="1:2" s="41" customFormat="1" ht="19.5" customHeight="1">
      <c r="A3" s="1428" t="s">
        <v>4</v>
      </c>
      <c r="B3" s="1428"/>
    </row>
    <row r="4" spans="1:2" s="41" customFormat="1" ht="19.5" customHeight="1">
      <c r="A4" s="1428" t="s">
        <v>1452</v>
      </c>
      <c r="B4" s="1428"/>
    </row>
    <row r="5" spans="1:2" s="41" customFormat="1" ht="19.5" customHeight="1">
      <c r="A5" s="35"/>
      <c r="B5" s="35"/>
    </row>
    <row r="6" spans="1:2" s="41" customFormat="1" ht="19.5" customHeight="1">
      <c r="A6" s="35"/>
      <c r="B6" s="35"/>
    </row>
    <row r="7" ht="15">
      <c r="B7" s="823" t="s">
        <v>44</v>
      </c>
    </row>
    <row r="8" spans="1:2" ht="20.25" customHeight="1">
      <c r="A8" s="1445" t="s">
        <v>1259</v>
      </c>
      <c r="B8" s="1505" t="s">
        <v>1460</v>
      </c>
    </row>
    <row r="9" spans="1:2" ht="21.75" customHeight="1">
      <c r="A9" s="1447"/>
      <c r="B9" s="1506"/>
    </row>
    <row r="10" spans="1:2" ht="30">
      <c r="A10" s="51" t="s">
        <v>1608</v>
      </c>
      <c r="B10" s="934">
        <v>30257</v>
      </c>
    </row>
    <row r="11" spans="1:2" ht="30">
      <c r="A11" s="178" t="s">
        <v>1590</v>
      </c>
      <c r="B11" s="934">
        <v>7423</v>
      </c>
    </row>
    <row r="12" spans="1:2" ht="20.25" customHeight="1">
      <c r="A12" s="49" t="s">
        <v>928</v>
      </c>
      <c r="B12" s="934">
        <v>2958</v>
      </c>
    </row>
    <row r="13" spans="1:2" ht="20.25" customHeight="1">
      <c r="A13" s="179" t="s">
        <v>357</v>
      </c>
      <c r="B13" s="934">
        <v>5602</v>
      </c>
    </row>
    <row r="14" spans="1:2" ht="20.25" customHeight="1">
      <c r="A14" s="49" t="s">
        <v>1668</v>
      </c>
      <c r="B14" s="934">
        <v>4296</v>
      </c>
    </row>
    <row r="15" spans="1:2" ht="20.25" customHeight="1">
      <c r="A15" s="49" t="s">
        <v>1669</v>
      </c>
      <c r="B15" s="934">
        <v>4506</v>
      </c>
    </row>
    <row r="16" spans="1:2" ht="20.25" customHeight="1">
      <c r="A16" s="330" t="s">
        <v>1818</v>
      </c>
      <c r="B16" s="934">
        <v>6067</v>
      </c>
    </row>
    <row r="17" spans="1:2" ht="20.25" customHeight="1">
      <c r="A17" s="49" t="s">
        <v>1670</v>
      </c>
      <c r="B17" s="934">
        <v>4699</v>
      </c>
    </row>
    <row r="18" spans="1:2" ht="20.25" customHeight="1">
      <c r="A18" s="49" t="s">
        <v>213</v>
      </c>
      <c r="B18" s="934">
        <v>4148</v>
      </c>
    </row>
    <row r="19" spans="1:2" ht="30">
      <c r="A19" s="178" t="s">
        <v>87</v>
      </c>
      <c r="B19" s="934">
        <v>7912</v>
      </c>
    </row>
    <row r="20" spans="1:2" ht="30">
      <c r="A20" s="626" t="s">
        <v>1609</v>
      </c>
      <c r="B20" s="934">
        <v>6268</v>
      </c>
    </row>
    <row r="21" spans="1:2" ht="30">
      <c r="A21" s="178" t="s">
        <v>88</v>
      </c>
      <c r="B21" s="934">
        <v>10950</v>
      </c>
    </row>
    <row r="22" spans="1:2" ht="20.25" customHeight="1">
      <c r="A22" s="179" t="s">
        <v>986</v>
      </c>
      <c r="B22" s="934">
        <v>8961</v>
      </c>
    </row>
    <row r="23" spans="1:2" ht="20.25" customHeight="1">
      <c r="A23" s="50" t="s">
        <v>384</v>
      </c>
      <c r="B23" s="934">
        <v>6104</v>
      </c>
    </row>
    <row r="24" spans="1:2" ht="20.25" customHeight="1">
      <c r="A24" s="50" t="s">
        <v>385</v>
      </c>
      <c r="B24" s="934">
        <v>7942</v>
      </c>
    </row>
    <row r="25" spans="1:2" ht="20.25" customHeight="1">
      <c r="A25" s="178" t="s">
        <v>55</v>
      </c>
      <c r="B25" s="934">
        <v>6168</v>
      </c>
    </row>
    <row r="26" spans="1:2" ht="20.25" customHeight="1">
      <c r="A26" s="213" t="s">
        <v>987</v>
      </c>
      <c r="B26" s="934">
        <v>8912</v>
      </c>
    </row>
    <row r="27" spans="1:2" ht="20.25" customHeight="1">
      <c r="A27" s="214" t="s">
        <v>1610</v>
      </c>
      <c r="B27" s="934">
        <v>34195</v>
      </c>
    </row>
    <row r="28" spans="1:2" ht="20.25" customHeight="1">
      <c r="A28" s="214" t="s">
        <v>1611</v>
      </c>
      <c r="B28" s="934">
        <v>24562</v>
      </c>
    </row>
    <row r="29" spans="1:2" ht="20.25" customHeight="1">
      <c r="A29" s="51" t="s">
        <v>386</v>
      </c>
      <c r="B29" s="934">
        <v>13146</v>
      </c>
    </row>
    <row r="30" spans="1:2" ht="20.25" customHeight="1">
      <c r="A30" s="795" t="s">
        <v>1461</v>
      </c>
      <c r="B30" s="935">
        <v>3457</v>
      </c>
    </row>
    <row r="31" spans="1:2" ht="20.25" customHeight="1">
      <c r="A31" s="49" t="s">
        <v>340</v>
      </c>
      <c r="B31" s="935">
        <v>3842</v>
      </c>
    </row>
    <row r="32" spans="1:2" ht="20.25" customHeight="1">
      <c r="A32" s="51" t="s">
        <v>341</v>
      </c>
      <c r="B32" s="935">
        <v>15875</v>
      </c>
    </row>
    <row r="33" spans="1:2" ht="20.25" customHeight="1">
      <c r="A33" s="213" t="s">
        <v>269</v>
      </c>
      <c r="B33" s="935">
        <v>2830</v>
      </c>
    </row>
    <row r="34" spans="1:2" ht="20.25" customHeight="1">
      <c r="A34" s="51" t="s">
        <v>387</v>
      </c>
      <c r="B34" s="935">
        <v>17208</v>
      </c>
    </row>
    <row r="35" spans="1:2" ht="20.25" customHeight="1">
      <c r="A35" s="213" t="s">
        <v>1462</v>
      </c>
      <c r="B35" s="935">
        <v>16935</v>
      </c>
    </row>
    <row r="36" spans="1:2" ht="29.25" customHeight="1">
      <c r="A36" s="796" t="s">
        <v>1425</v>
      </c>
      <c r="B36" s="797">
        <f>SUM(B10:B35)</f>
        <v>265223</v>
      </c>
    </row>
    <row r="37" spans="1:2" ht="15">
      <c r="A37" s="56"/>
      <c r="B37" s="56"/>
    </row>
    <row r="38" spans="1:2" ht="15">
      <c r="A38" s="56"/>
      <c r="B38" s="56"/>
    </row>
    <row r="39" spans="1:2" ht="15">
      <c r="A39" s="56"/>
      <c r="B39" s="56"/>
    </row>
    <row r="40" spans="1:2" ht="15">
      <c r="A40" s="56"/>
      <c r="B40" s="56"/>
    </row>
    <row r="41" spans="1:2" ht="15">
      <c r="A41" s="56"/>
      <c r="B41" s="56"/>
    </row>
    <row r="42" spans="1:2" ht="15">
      <c r="A42" s="56"/>
      <c r="B42" s="56"/>
    </row>
    <row r="43" spans="1:2" ht="15">
      <c r="A43" s="56"/>
      <c r="B43" s="56"/>
    </row>
    <row r="44" spans="1:2" ht="15">
      <c r="A44" s="56"/>
      <c r="B44" s="56"/>
    </row>
    <row r="45" spans="1:2" ht="15">
      <c r="A45" s="56"/>
      <c r="B45" s="56"/>
    </row>
    <row r="46" spans="1:2" ht="15">
      <c r="A46" s="56"/>
      <c r="B46" s="56"/>
    </row>
    <row r="47" spans="1:2" ht="15">
      <c r="A47" s="56"/>
      <c r="B47" s="56"/>
    </row>
    <row r="48" spans="1:2" ht="15">
      <c r="A48" s="56"/>
      <c r="B48" s="56"/>
    </row>
    <row r="49" spans="1:2" ht="15">
      <c r="A49" s="56"/>
      <c r="B49" s="56"/>
    </row>
    <row r="50" spans="1:2" ht="15">
      <c r="A50" s="56"/>
      <c r="B50" s="56"/>
    </row>
    <row r="51" spans="1:2" ht="15">
      <c r="A51" s="56"/>
      <c r="B51" s="56"/>
    </row>
    <row r="52" spans="1:2" ht="15">
      <c r="A52" s="56"/>
      <c r="B52" s="56"/>
    </row>
    <row r="53" spans="1:2" ht="15">
      <c r="A53" s="56"/>
      <c r="B53" s="56"/>
    </row>
    <row r="54" spans="1:2" ht="15">
      <c r="A54" s="56"/>
      <c r="B54" s="56"/>
    </row>
    <row r="55" spans="1:2" ht="15">
      <c r="A55" s="56"/>
      <c r="B55" s="56"/>
    </row>
    <row r="56" spans="1:2" ht="15">
      <c r="A56" s="56"/>
      <c r="B56" s="56"/>
    </row>
    <row r="57" spans="1:2" ht="15">
      <c r="A57" s="56"/>
      <c r="B57" s="56"/>
    </row>
    <row r="58" spans="1:2" ht="15">
      <c r="A58" s="56"/>
      <c r="B58" s="56"/>
    </row>
    <row r="59" spans="1:2" ht="15">
      <c r="A59" s="56"/>
      <c r="B59" s="56"/>
    </row>
    <row r="60" spans="1:2" ht="15">
      <c r="A60" s="56"/>
      <c r="B60" s="56"/>
    </row>
    <row r="61" spans="1:2" ht="15">
      <c r="A61" s="56"/>
      <c r="B61" s="56"/>
    </row>
    <row r="62" spans="1:2" ht="21" customHeight="1">
      <c r="A62" s="56"/>
      <c r="B62" s="56"/>
    </row>
    <row r="63" spans="1:2" ht="15">
      <c r="A63" s="56"/>
      <c r="B63" s="56"/>
    </row>
    <row r="64" spans="1:2" ht="15">
      <c r="A64" s="56"/>
      <c r="B64" s="56"/>
    </row>
    <row r="65" spans="1:2" ht="15">
      <c r="A65" s="56"/>
      <c r="B65" s="56"/>
    </row>
    <row r="66" spans="1:2" ht="15">
      <c r="A66" s="58"/>
      <c r="B66" s="58"/>
    </row>
    <row r="67" spans="1:2" ht="15">
      <c r="A67" s="58"/>
      <c r="B67" s="58"/>
    </row>
    <row r="68" spans="1:2" ht="15">
      <c r="A68" s="58"/>
      <c r="B68" s="58"/>
    </row>
    <row r="69" spans="1:2" ht="15">
      <c r="A69" s="58"/>
      <c r="B69" s="58"/>
    </row>
    <row r="70" spans="1:2" ht="15">
      <c r="A70" s="58"/>
      <c r="B70" s="58"/>
    </row>
    <row r="71" spans="1:2" ht="15">
      <c r="A71" s="58"/>
      <c r="B71" s="58"/>
    </row>
    <row r="72" spans="1:2" ht="15">
      <c r="A72" s="58"/>
      <c r="B72" s="58"/>
    </row>
    <row r="73" spans="1:2" ht="15">
      <c r="A73" s="58"/>
      <c r="B73" s="58"/>
    </row>
    <row r="74" spans="1:2" ht="15">
      <c r="A74" s="58"/>
      <c r="B74" s="58"/>
    </row>
    <row r="75" spans="1:2" ht="15">
      <c r="A75" s="58"/>
      <c r="B75" s="58"/>
    </row>
    <row r="76" spans="1:2" ht="15">
      <c r="A76" s="58"/>
      <c r="B76" s="58"/>
    </row>
    <row r="77" spans="1:2" ht="15">
      <c r="A77" s="58"/>
      <c r="B77" s="58"/>
    </row>
    <row r="78" spans="1:2" ht="15">
      <c r="A78" s="58"/>
      <c r="B78" s="58"/>
    </row>
    <row r="79" spans="1:2" ht="15">
      <c r="A79" s="58"/>
      <c r="B79" s="58"/>
    </row>
    <row r="80" spans="1:2" ht="15">
      <c r="A80" s="58"/>
      <c r="B80" s="58"/>
    </row>
    <row r="81" spans="1:2" ht="15">
      <c r="A81" s="58"/>
      <c r="B81" s="58"/>
    </row>
    <row r="82" spans="1:2" ht="15">
      <c r="A82" s="58"/>
      <c r="B82" s="58"/>
    </row>
    <row r="83" spans="1:2" ht="15">
      <c r="A83" s="58"/>
      <c r="B83" s="58"/>
    </row>
    <row r="84" spans="1:2" ht="15">
      <c r="A84" s="58"/>
      <c r="B84" s="58"/>
    </row>
    <row r="85" spans="1:2" ht="15">
      <c r="A85" s="58"/>
      <c r="B85" s="58"/>
    </row>
    <row r="86" spans="1:2" ht="15">
      <c r="A86" s="58"/>
      <c r="B86" s="58"/>
    </row>
    <row r="87" spans="1:2" ht="15">
      <c r="A87" s="58"/>
      <c r="B87" s="58"/>
    </row>
    <row r="88" spans="1:2" ht="15">
      <c r="A88" s="58"/>
      <c r="B88" s="58"/>
    </row>
    <row r="89" spans="1:2" ht="15">
      <c r="A89" s="58"/>
      <c r="B89" s="58"/>
    </row>
    <row r="90" spans="1:2" ht="15">
      <c r="A90" s="58"/>
      <c r="B90" s="58"/>
    </row>
    <row r="91" spans="1:2" ht="15">
      <c r="A91" s="58"/>
      <c r="B91" s="58"/>
    </row>
    <row r="92" spans="1:2" ht="15">
      <c r="A92" s="58"/>
      <c r="B92" s="58"/>
    </row>
    <row r="93" spans="1:2" ht="15">
      <c r="A93" s="58"/>
      <c r="B93" s="58"/>
    </row>
    <row r="94" spans="1:2" ht="15">
      <c r="A94" s="58"/>
      <c r="B94" s="58"/>
    </row>
    <row r="95" spans="1:2" ht="15">
      <c r="A95" s="58"/>
      <c r="B95" s="58"/>
    </row>
    <row r="96" spans="1:2" ht="15">
      <c r="A96" s="58"/>
      <c r="B96" s="58"/>
    </row>
    <row r="97" spans="1:2" ht="15">
      <c r="A97" s="58"/>
      <c r="B97" s="58"/>
    </row>
    <row r="98" spans="1:2" ht="15">
      <c r="A98" s="58"/>
      <c r="B98" s="58"/>
    </row>
    <row r="99" spans="1:2" ht="15">
      <c r="A99" s="58"/>
      <c r="B99" s="58"/>
    </row>
    <row r="100" spans="1:2" ht="15">
      <c r="A100" s="58"/>
      <c r="B100" s="58"/>
    </row>
    <row r="101" spans="1:2" ht="15">
      <c r="A101" s="58"/>
      <c r="B101" s="58"/>
    </row>
    <row r="102" spans="1:2" ht="15">
      <c r="A102" s="58"/>
      <c r="B102" s="58"/>
    </row>
    <row r="103" spans="1:2" ht="15">
      <c r="A103" s="58"/>
      <c r="B103" s="58"/>
    </row>
    <row r="104" spans="1:2" ht="15">
      <c r="A104" s="58"/>
      <c r="B104" s="58"/>
    </row>
    <row r="105" spans="1:2" ht="15">
      <c r="A105" s="58"/>
      <c r="B105" s="58"/>
    </row>
    <row r="106" spans="1:2" ht="15">
      <c r="A106" s="58"/>
      <c r="B106" s="58"/>
    </row>
    <row r="107" spans="1:2" ht="15">
      <c r="A107" s="58"/>
      <c r="B107" s="58"/>
    </row>
    <row r="108" spans="1:2" ht="15">
      <c r="A108" s="58"/>
      <c r="B108" s="58"/>
    </row>
    <row r="109" spans="1:2" ht="15">
      <c r="A109" s="58"/>
      <c r="B109" s="58"/>
    </row>
    <row r="110" spans="1:2" ht="15">
      <c r="A110" s="58"/>
      <c r="B110" s="58"/>
    </row>
    <row r="111" spans="1:2" ht="15">
      <c r="A111" s="58"/>
      <c r="B111" s="58"/>
    </row>
    <row r="112" spans="1:2" ht="15">
      <c r="A112" s="58"/>
      <c r="B112" s="58"/>
    </row>
    <row r="113" spans="1:2" ht="15">
      <c r="A113" s="58"/>
      <c r="B113" s="58"/>
    </row>
    <row r="114" spans="1:2" ht="15">
      <c r="A114" s="58"/>
      <c r="B114" s="58"/>
    </row>
    <row r="115" spans="1:2" ht="15">
      <c r="A115" s="58"/>
      <c r="B115" s="58"/>
    </row>
    <row r="116" spans="1:2" ht="15">
      <c r="A116" s="58"/>
      <c r="B116" s="58"/>
    </row>
    <row r="117" spans="1:2" ht="15">
      <c r="A117" s="58"/>
      <c r="B117" s="58"/>
    </row>
    <row r="118" spans="1:2" ht="15">
      <c r="A118" s="58"/>
      <c r="B118" s="58"/>
    </row>
    <row r="119" spans="1:2" ht="15">
      <c r="A119" s="58"/>
      <c r="B119" s="58"/>
    </row>
    <row r="120" spans="1:2" ht="15">
      <c r="A120" s="58"/>
      <c r="B120" s="58"/>
    </row>
    <row r="121" spans="1:2" ht="15">
      <c r="A121" s="58"/>
      <c r="B121" s="58"/>
    </row>
    <row r="122" spans="1:2" ht="15">
      <c r="A122" s="58"/>
      <c r="B122" s="58"/>
    </row>
    <row r="123" spans="1:2" ht="15">
      <c r="A123" s="58"/>
      <c r="B123" s="58"/>
    </row>
    <row r="124" spans="1:2" ht="15">
      <c r="A124" s="58"/>
      <c r="B124" s="58"/>
    </row>
    <row r="125" spans="1:2" ht="15">
      <c r="A125" s="58"/>
      <c r="B125" s="58"/>
    </row>
    <row r="126" spans="1:2" ht="15">
      <c r="A126" s="58"/>
      <c r="B126" s="58"/>
    </row>
    <row r="127" spans="1:2" ht="15">
      <c r="A127" s="58"/>
      <c r="B127" s="58"/>
    </row>
    <row r="128" spans="1:2" ht="15">
      <c r="A128" s="58"/>
      <c r="B128" s="58"/>
    </row>
    <row r="129" spans="1:2" ht="15">
      <c r="A129" s="58"/>
      <c r="B129" s="58"/>
    </row>
    <row r="130" spans="1:2" ht="15">
      <c r="A130" s="58"/>
      <c r="B130" s="58"/>
    </row>
    <row r="131" spans="1:2" ht="15">
      <c r="A131" s="58"/>
      <c r="B131" s="58"/>
    </row>
    <row r="132" spans="1:2" ht="15">
      <c r="A132" s="58"/>
      <c r="B132" s="58"/>
    </row>
    <row r="133" spans="1:2" ht="15">
      <c r="A133" s="58"/>
      <c r="B133" s="58"/>
    </row>
    <row r="134" spans="1:2" ht="15">
      <c r="A134" s="58"/>
      <c r="B134" s="58"/>
    </row>
    <row r="135" spans="1:2" ht="15">
      <c r="A135" s="58"/>
      <c r="B135" s="58"/>
    </row>
    <row r="136" spans="1:2" ht="15">
      <c r="A136" s="58"/>
      <c r="B136" s="58"/>
    </row>
    <row r="137" spans="1:2" ht="15">
      <c r="A137" s="58"/>
      <c r="B137" s="58"/>
    </row>
    <row r="138" spans="1:2" ht="15">
      <c r="A138" s="58"/>
      <c r="B138" s="58"/>
    </row>
    <row r="139" spans="1:2" ht="15">
      <c r="A139" s="58"/>
      <c r="B139" s="58"/>
    </row>
    <row r="140" spans="1:2" ht="15">
      <c r="A140" s="58"/>
      <c r="B140" s="58"/>
    </row>
    <row r="141" spans="1:2" ht="15">
      <c r="A141" s="58"/>
      <c r="B141" s="58"/>
    </row>
    <row r="142" spans="1:2" ht="15">
      <c r="A142" s="58"/>
      <c r="B142" s="58"/>
    </row>
    <row r="143" spans="1:2" ht="15">
      <c r="A143" s="58"/>
      <c r="B143" s="58"/>
    </row>
    <row r="144" spans="1:2" ht="15">
      <c r="A144" s="58"/>
      <c r="B144" s="58"/>
    </row>
    <row r="145" spans="1:2" ht="15">
      <c r="A145" s="58"/>
      <c r="B145" s="58"/>
    </row>
    <row r="146" spans="1:2" ht="15">
      <c r="A146" s="58"/>
      <c r="B146" s="58"/>
    </row>
    <row r="147" spans="1:2" ht="15">
      <c r="A147" s="58"/>
      <c r="B147" s="58"/>
    </row>
    <row r="148" spans="1:2" ht="15">
      <c r="A148" s="58"/>
      <c r="B148" s="58"/>
    </row>
    <row r="149" spans="1:2" ht="15">
      <c r="A149" s="58"/>
      <c r="B149" s="58"/>
    </row>
    <row r="150" spans="1:2" ht="15">
      <c r="A150" s="58"/>
      <c r="B150" s="58"/>
    </row>
    <row r="151" spans="1:2" ht="15">
      <c r="A151" s="58"/>
      <c r="B151" s="58"/>
    </row>
    <row r="152" spans="1:2" ht="15">
      <c r="A152" s="58"/>
      <c r="B152" s="58"/>
    </row>
    <row r="153" spans="1:2" ht="15">
      <c r="A153" s="58"/>
      <c r="B153" s="58"/>
    </row>
    <row r="154" spans="1:2" ht="15">
      <c r="A154" s="58"/>
      <c r="B154" s="58"/>
    </row>
    <row r="155" spans="1:2" ht="15">
      <c r="A155" s="58"/>
      <c r="B155" s="58"/>
    </row>
    <row r="156" spans="1:2" ht="15">
      <c r="A156" s="58"/>
      <c r="B156" s="58"/>
    </row>
    <row r="157" spans="1:2" ht="15">
      <c r="A157" s="58"/>
      <c r="B157" s="58"/>
    </row>
    <row r="158" spans="1:2" ht="15">
      <c r="A158" s="58"/>
      <c r="B158" s="58"/>
    </row>
    <row r="159" spans="1:2" ht="15">
      <c r="A159" s="58"/>
      <c r="B159" s="58"/>
    </row>
    <row r="160" spans="1:2" ht="15">
      <c r="A160" s="58"/>
      <c r="B160" s="58"/>
    </row>
    <row r="161" spans="1:2" ht="15">
      <c r="A161" s="58"/>
      <c r="B161" s="58"/>
    </row>
    <row r="162" spans="1:2" ht="15">
      <c r="A162" s="59"/>
      <c r="B162" s="59"/>
    </row>
    <row r="163" spans="1:2" ht="15">
      <c r="A163" s="59"/>
      <c r="B163" s="59"/>
    </row>
    <row r="164" spans="1:2" ht="15">
      <c r="A164" s="59"/>
      <c r="B164" s="59"/>
    </row>
    <row r="165" spans="1:2" ht="15">
      <c r="A165" s="59"/>
      <c r="B165" s="59"/>
    </row>
    <row r="166" spans="1:2" ht="15">
      <c r="A166" s="59"/>
      <c r="B166" s="59"/>
    </row>
    <row r="167" spans="1:2" ht="15">
      <c r="A167" s="59"/>
      <c r="B167" s="59"/>
    </row>
    <row r="168" spans="1:2" ht="15">
      <c r="A168" s="59"/>
      <c r="B168" s="59"/>
    </row>
    <row r="169" spans="1:2" ht="15">
      <c r="A169" s="59"/>
      <c r="B169" s="59"/>
    </row>
    <row r="170" spans="1:2" ht="15">
      <c r="A170" s="59"/>
      <c r="B170" s="59"/>
    </row>
    <row r="171" spans="1:2" ht="15">
      <c r="A171" s="59"/>
      <c r="B171" s="59"/>
    </row>
    <row r="172" spans="1:2" ht="15">
      <c r="A172" s="59"/>
      <c r="B172" s="59"/>
    </row>
    <row r="173" spans="1:2" ht="15">
      <c r="A173" s="59"/>
      <c r="B173" s="59"/>
    </row>
    <row r="174" spans="1:2" ht="15">
      <c r="A174" s="59"/>
      <c r="B174" s="59"/>
    </row>
    <row r="175" spans="1:2" ht="15">
      <c r="A175" s="59"/>
      <c r="B175" s="59"/>
    </row>
    <row r="176" spans="1:2" ht="15">
      <c r="A176" s="59"/>
      <c r="B176" s="59"/>
    </row>
    <row r="177" spans="1:2" ht="15">
      <c r="A177" s="59"/>
      <c r="B177" s="59"/>
    </row>
    <row r="178" spans="1:2" ht="15">
      <c r="A178" s="59"/>
      <c r="B178" s="59"/>
    </row>
    <row r="179" spans="1:2" ht="15">
      <c r="A179" s="59"/>
      <c r="B179" s="59"/>
    </row>
    <row r="180" spans="1:2" ht="15">
      <c r="A180" s="59"/>
      <c r="B180" s="59"/>
    </row>
    <row r="181" spans="1:2" ht="15">
      <c r="A181" s="59"/>
      <c r="B181" s="59"/>
    </row>
    <row r="182" spans="1:2" ht="15">
      <c r="A182" s="59"/>
      <c r="B182" s="59"/>
    </row>
    <row r="183" spans="1:2" ht="15">
      <c r="A183" s="59"/>
      <c r="B183" s="59"/>
    </row>
    <row r="184" spans="1:2" ht="15">
      <c r="A184" s="59"/>
      <c r="B184" s="59"/>
    </row>
    <row r="185" spans="1:2" ht="15">
      <c r="A185" s="59"/>
      <c r="B185" s="59"/>
    </row>
    <row r="186" spans="1:2" ht="15">
      <c r="A186" s="59"/>
      <c r="B186" s="59"/>
    </row>
    <row r="187" spans="1:2" ht="15">
      <c r="A187" s="59"/>
      <c r="B187" s="59"/>
    </row>
    <row r="188" spans="1:2" ht="15">
      <c r="A188" s="59"/>
      <c r="B188" s="59"/>
    </row>
    <row r="189" spans="1:2" ht="15">
      <c r="A189" s="59"/>
      <c r="B189" s="59"/>
    </row>
    <row r="190" spans="1:2" ht="15">
      <c r="A190" s="59"/>
      <c r="B190" s="59"/>
    </row>
    <row r="191" spans="1:2" ht="15">
      <c r="A191" s="59"/>
      <c r="B191" s="59"/>
    </row>
    <row r="192" spans="1:2" ht="15">
      <c r="A192" s="59"/>
      <c r="B192" s="59"/>
    </row>
    <row r="193" spans="1:2" ht="15">
      <c r="A193" s="59"/>
      <c r="B193" s="59"/>
    </row>
    <row r="194" spans="1:2" ht="15">
      <c r="A194" s="59"/>
      <c r="B194" s="59"/>
    </row>
    <row r="195" spans="1:2" ht="15">
      <c r="A195" s="59"/>
      <c r="B195" s="59"/>
    </row>
    <row r="196" spans="1:2" ht="15">
      <c r="A196" s="59"/>
      <c r="B196" s="59"/>
    </row>
    <row r="197" spans="1:2" ht="15">
      <c r="A197" s="59"/>
      <c r="B197" s="59"/>
    </row>
    <row r="198" spans="1:2" ht="15">
      <c r="A198" s="59"/>
      <c r="B198" s="59"/>
    </row>
    <row r="199" spans="1:2" ht="15">
      <c r="A199" s="59"/>
      <c r="B199" s="59"/>
    </row>
    <row r="200" spans="1:2" ht="15">
      <c r="A200" s="59"/>
      <c r="B200" s="59"/>
    </row>
    <row r="201" spans="1:2" ht="15">
      <c r="A201" s="59"/>
      <c r="B201" s="59"/>
    </row>
    <row r="202" spans="1:2" ht="15">
      <c r="A202" s="59"/>
      <c r="B202" s="59"/>
    </row>
    <row r="203" spans="1:2" ht="15">
      <c r="A203" s="59"/>
      <c r="B203" s="59"/>
    </row>
    <row r="204" spans="1:2" ht="15">
      <c r="A204" s="59"/>
      <c r="B204" s="59"/>
    </row>
    <row r="205" spans="1:2" ht="15">
      <c r="A205" s="59"/>
      <c r="B205" s="59"/>
    </row>
    <row r="206" spans="1:2" ht="15">
      <c r="A206" s="59"/>
      <c r="B206" s="59"/>
    </row>
    <row r="207" spans="1:2" ht="15">
      <c r="A207" s="59"/>
      <c r="B207" s="59"/>
    </row>
    <row r="208" spans="1:2" ht="15">
      <c r="A208" s="59"/>
      <c r="B208" s="59"/>
    </row>
    <row r="209" spans="1:2" ht="15">
      <c r="A209" s="59"/>
      <c r="B209" s="59"/>
    </row>
    <row r="210" spans="1:2" ht="15">
      <c r="A210" s="59"/>
      <c r="B210" s="59"/>
    </row>
    <row r="211" spans="1:2" ht="15">
      <c r="A211" s="59"/>
      <c r="B211" s="59"/>
    </row>
    <row r="212" spans="1:2" ht="15">
      <c r="A212" s="59"/>
      <c r="B212" s="59"/>
    </row>
    <row r="213" spans="1:2" ht="15">
      <c r="A213" s="59"/>
      <c r="B213" s="59"/>
    </row>
    <row r="214" spans="1:2" ht="15">
      <c r="A214" s="59"/>
      <c r="B214" s="59"/>
    </row>
    <row r="215" spans="1:2" ht="15">
      <c r="A215" s="59"/>
      <c r="B215" s="59"/>
    </row>
    <row r="216" spans="1:2" ht="15">
      <c r="A216" s="59"/>
      <c r="B216" s="59"/>
    </row>
    <row r="217" spans="1:2" ht="15">
      <c r="A217" s="59"/>
      <c r="B217" s="59"/>
    </row>
    <row r="218" spans="1:2" ht="15">
      <c r="A218" s="59"/>
      <c r="B218" s="59"/>
    </row>
    <row r="219" spans="1:2" ht="15">
      <c r="A219" s="59"/>
      <c r="B219" s="59"/>
    </row>
    <row r="220" spans="1:2" ht="15">
      <c r="A220" s="59"/>
      <c r="B220" s="59"/>
    </row>
    <row r="221" spans="1:2" ht="15">
      <c r="A221" s="59"/>
      <c r="B221" s="59"/>
    </row>
    <row r="222" spans="1:2" ht="15">
      <c r="A222" s="59"/>
      <c r="B222" s="59"/>
    </row>
    <row r="223" spans="1:2" ht="15">
      <c r="A223" s="59"/>
      <c r="B223" s="59"/>
    </row>
    <row r="224" spans="1:2" ht="15">
      <c r="A224" s="59"/>
      <c r="B224" s="59"/>
    </row>
    <row r="225" spans="1:2" ht="15">
      <c r="A225" s="59"/>
      <c r="B225" s="59"/>
    </row>
    <row r="226" spans="1:2" ht="15">
      <c r="A226" s="59"/>
      <c r="B226" s="59"/>
    </row>
    <row r="227" spans="1:2" ht="15">
      <c r="A227" s="59"/>
      <c r="B227" s="59"/>
    </row>
    <row r="228" spans="1:2" ht="15">
      <c r="A228" s="59"/>
      <c r="B228" s="59"/>
    </row>
    <row r="229" spans="1:2" ht="15">
      <c r="A229" s="59"/>
      <c r="B229" s="59"/>
    </row>
    <row r="230" spans="1:2" ht="15">
      <c r="A230" s="59"/>
      <c r="B230" s="59"/>
    </row>
    <row r="231" spans="1:2" ht="15">
      <c r="A231" s="59"/>
      <c r="B231" s="59"/>
    </row>
    <row r="232" spans="1:2" ht="15">
      <c r="A232" s="59"/>
      <c r="B232" s="59"/>
    </row>
    <row r="233" spans="1:2" ht="15">
      <c r="A233" s="59"/>
      <c r="B233" s="59"/>
    </row>
    <row r="234" spans="1:2" ht="15">
      <c r="A234" s="59"/>
      <c r="B234" s="59"/>
    </row>
    <row r="235" spans="1:2" ht="15">
      <c r="A235" s="59"/>
      <c r="B235" s="59"/>
    </row>
    <row r="236" spans="1:2" ht="15">
      <c r="A236" s="59"/>
      <c r="B236" s="59"/>
    </row>
    <row r="237" spans="1:2" ht="15">
      <c r="A237" s="59"/>
      <c r="B237" s="59"/>
    </row>
    <row r="238" spans="1:2" ht="15">
      <c r="A238" s="59"/>
      <c r="B238" s="59"/>
    </row>
    <row r="239" spans="1:2" ht="15">
      <c r="A239" s="59"/>
      <c r="B239" s="59"/>
    </row>
    <row r="240" spans="1:2" ht="15">
      <c r="A240" s="59"/>
      <c r="B240" s="59"/>
    </row>
    <row r="241" spans="1:2" ht="15">
      <c r="A241" s="59"/>
      <c r="B241" s="59"/>
    </row>
    <row r="242" spans="1:2" ht="15">
      <c r="A242" s="59"/>
      <c r="B242" s="59"/>
    </row>
    <row r="243" spans="1:2" ht="15">
      <c r="A243" s="59"/>
      <c r="B243" s="59"/>
    </row>
    <row r="244" spans="1:2" ht="15">
      <c r="A244" s="59"/>
      <c r="B244" s="59"/>
    </row>
    <row r="245" spans="1:2" ht="15">
      <c r="A245" s="59"/>
      <c r="B245" s="59"/>
    </row>
    <row r="246" spans="1:2" ht="15">
      <c r="A246" s="59"/>
      <c r="B246" s="59"/>
    </row>
    <row r="247" spans="1:2" ht="15">
      <c r="A247" s="59"/>
      <c r="B247" s="59"/>
    </row>
    <row r="248" spans="1:2" ht="15">
      <c r="A248" s="59"/>
      <c r="B248" s="59"/>
    </row>
    <row r="249" spans="1:2" ht="15">
      <c r="A249" s="59"/>
      <c r="B249" s="59"/>
    </row>
    <row r="250" spans="1:2" ht="15">
      <c r="A250" s="59"/>
      <c r="B250" s="59"/>
    </row>
    <row r="251" spans="1:2" ht="15">
      <c r="A251" s="59"/>
      <c r="B251" s="59"/>
    </row>
    <row r="252" spans="1:2" ht="15">
      <c r="A252" s="59"/>
      <c r="B252" s="59"/>
    </row>
    <row r="253" spans="1:2" ht="15">
      <c r="A253" s="59"/>
      <c r="B253" s="59"/>
    </row>
    <row r="254" spans="1:2" ht="15">
      <c r="A254" s="59"/>
      <c r="B254" s="59"/>
    </row>
    <row r="255" spans="1:2" ht="15">
      <c r="A255" s="59"/>
      <c r="B255" s="59"/>
    </row>
    <row r="256" spans="1:2" ht="15">
      <c r="A256" s="59"/>
      <c r="B256" s="59"/>
    </row>
    <row r="257" spans="1:2" ht="15">
      <c r="A257" s="59"/>
      <c r="B257" s="59"/>
    </row>
    <row r="258" spans="1:2" ht="15">
      <c r="A258" s="59"/>
      <c r="B258" s="59"/>
    </row>
    <row r="259" spans="1:2" ht="15">
      <c r="A259" s="59"/>
      <c r="B259" s="59"/>
    </row>
    <row r="260" spans="1:2" ht="15">
      <c r="A260" s="59"/>
      <c r="B260" s="59"/>
    </row>
    <row r="261" spans="1:2" ht="15">
      <c r="A261" s="59"/>
      <c r="B261" s="59"/>
    </row>
    <row r="262" spans="1:2" ht="15">
      <c r="A262" s="59"/>
      <c r="B262" s="59"/>
    </row>
    <row r="263" spans="1:2" ht="15">
      <c r="A263" s="59"/>
      <c r="B263" s="59"/>
    </row>
    <row r="264" spans="1:2" ht="15">
      <c r="A264" s="59"/>
      <c r="B264" s="59"/>
    </row>
    <row r="265" spans="1:2" ht="15">
      <c r="A265" s="59"/>
      <c r="B265" s="59"/>
    </row>
    <row r="266" spans="1:2" ht="15">
      <c r="A266" s="59"/>
      <c r="B266" s="59"/>
    </row>
    <row r="267" spans="1:2" ht="15">
      <c r="A267" s="59"/>
      <c r="B267" s="59"/>
    </row>
    <row r="268" spans="1:2" ht="15">
      <c r="A268" s="59"/>
      <c r="B268" s="59"/>
    </row>
    <row r="269" spans="1:2" ht="15">
      <c r="A269" s="59"/>
      <c r="B269" s="59"/>
    </row>
    <row r="270" spans="1:2" ht="15">
      <c r="A270" s="59"/>
      <c r="B270" s="59"/>
    </row>
    <row r="271" spans="1:2" ht="15">
      <c r="A271" s="59"/>
      <c r="B271" s="59"/>
    </row>
    <row r="272" spans="1:2" ht="15">
      <c r="A272" s="59"/>
      <c r="B272" s="59"/>
    </row>
    <row r="273" spans="1:2" ht="15">
      <c r="A273" s="59"/>
      <c r="B273" s="59"/>
    </row>
    <row r="274" spans="1:2" ht="15">
      <c r="A274" s="59"/>
      <c r="B274" s="59"/>
    </row>
    <row r="275" spans="1:2" ht="15">
      <c r="A275" s="59"/>
      <c r="B275" s="59"/>
    </row>
    <row r="276" spans="1:2" ht="15">
      <c r="A276" s="59"/>
      <c r="B276" s="59"/>
    </row>
    <row r="277" spans="1:2" ht="15">
      <c r="A277" s="59"/>
      <c r="B277" s="59"/>
    </row>
    <row r="278" spans="1:2" ht="15">
      <c r="A278" s="59"/>
      <c r="B278" s="59"/>
    </row>
    <row r="279" spans="1:2" ht="15">
      <c r="A279" s="59"/>
      <c r="B279" s="59"/>
    </row>
    <row r="280" spans="1:2" ht="15">
      <c r="A280" s="59"/>
      <c r="B280" s="59"/>
    </row>
    <row r="281" spans="1:2" ht="15">
      <c r="A281" s="59"/>
      <c r="B281" s="59"/>
    </row>
    <row r="282" spans="1:2" ht="15">
      <c r="A282" s="59"/>
      <c r="B282" s="59"/>
    </row>
    <row r="283" spans="1:2" ht="15">
      <c r="A283" s="59"/>
      <c r="B283" s="59"/>
    </row>
    <row r="284" spans="1:2" ht="15">
      <c r="A284" s="59"/>
      <c r="B284" s="59"/>
    </row>
    <row r="285" spans="1:2" ht="15">
      <c r="A285" s="59"/>
      <c r="B285" s="59"/>
    </row>
    <row r="286" spans="1:2" ht="15">
      <c r="A286" s="59"/>
      <c r="B286" s="59"/>
    </row>
    <row r="287" spans="1:2" ht="15">
      <c r="A287" s="59"/>
      <c r="B287" s="59"/>
    </row>
    <row r="288" spans="1:2" ht="15">
      <c r="A288" s="59"/>
      <c r="B288" s="59"/>
    </row>
    <row r="289" spans="1:2" ht="15">
      <c r="A289" s="59"/>
      <c r="B289" s="59"/>
    </row>
    <row r="290" spans="1:2" ht="15">
      <c r="A290" s="59"/>
      <c r="B290" s="59"/>
    </row>
    <row r="291" spans="1:2" ht="15">
      <c r="A291" s="59"/>
      <c r="B291" s="59"/>
    </row>
    <row r="292" spans="1:2" ht="15">
      <c r="A292" s="59"/>
      <c r="B292" s="59"/>
    </row>
    <row r="293" spans="1:2" ht="15">
      <c r="A293" s="59"/>
      <c r="B293" s="59"/>
    </row>
    <row r="294" spans="1:2" ht="15">
      <c r="A294" s="59"/>
      <c r="B294" s="59"/>
    </row>
    <row r="295" spans="1:2" ht="15">
      <c r="A295" s="59"/>
      <c r="B295" s="59"/>
    </row>
    <row r="296" spans="1:2" ht="15">
      <c r="A296" s="59"/>
      <c r="B296" s="59"/>
    </row>
    <row r="297" spans="1:2" ht="15">
      <c r="A297" s="59"/>
      <c r="B297" s="59"/>
    </row>
    <row r="298" spans="1:2" ht="15">
      <c r="A298" s="59"/>
      <c r="B298" s="59"/>
    </row>
    <row r="299" spans="1:2" ht="15">
      <c r="A299" s="59"/>
      <c r="B299" s="59"/>
    </row>
    <row r="300" spans="1:2" ht="15">
      <c r="A300" s="59"/>
      <c r="B300" s="59"/>
    </row>
    <row r="301" spans="1:2" ht="15">
      <c r="A301" s="59"/>
      <c r="B301" s="59"/>
    </row>
    <row r="302" spans="1:2" ht="15">
      <c r="A302" s="59"/>
      <c r="B302" s="59"/>
    </row>
    <row r="303" spans="1:2" ht="15">
      <c r="A303" s="59"/>
      <c r="B303" s="59"/>
    </row>
    <row r="304" spans="1:2" ht="15">
      <c r="A304" s="59"/>
      <c r="B304" s="59"/>
    </row>
    <row r="305" spans="1:2" ht="15">
      <c r="A305" s="59"/>
      <c r="B305" s="59"/>
    </row>
    <row r="306" spans="1:2" ht="15">
      <c r="A306" s="59"/>
      <c r="B306" s="59"/>
    </row>
    <row r="307" spans="1:2" ht="15">
      <c r="A307" s="59"/>
      <c r="B307" s="59"/>
    </row>
    <row r="308" spans="1:2" ht="15">
      <c r="A308" s="59"/>
      <c r="B308" s="59"/>
    </row>
    <row r="309" spans="1:2" ht="15">
      <c r="A309" s="59"/>
      <c r="B309" s="59"/>
    </row>
    <row r="310" spans="1:2" ht="15">
      <c r="A310" s="59"/>
      <c r="B310" s="59"/>
    </row>
    <row r="311" spans="1:2" ht="15">
      <c r="A311" s="59"/>
      <c r="B311" s="59"/>
    </row>
    <row r="312" spans="1:2" ht="15">
      <c r="A312" s="59"/>
      <c r="B312" s="59"/>
    </row>
    <row r="313" spans="1:2" ht="15">
      <c r="A313" s="59"/>
      <c r="B313" s="59"/>
    </row>
    <row r="314" spans="1:2" ht="15">
      <c r="A314" s="59"/>
      <c r="B314" s="59"/>
    </row>
    <row r="315" spans="1:2" ht="15">
      <c r="A315" s="59"/>
      <c r="B315" s="59"/>
    </row>
    <row r="316" spans="1:2" ht="15">
      <c r="A316" s="59"/>
      <c r="B316" s="59"/>
    </row>
    <row r="317" spans="1:2" ht="15">
      <c r="A317" s="59"/>
      <c r="B317" s="59"/>
    </row>
    <row r="318" spans="1:2" ht="15">
      <c r="A318" s="59"/>
      <c r="B318" s="59"/>
    </row>
    <row r="319" spans="1:2" ht="15">
      <c r="A319" s="59"/>
      <c r="B319" s="59"/>
    </row>
    <row r="320" spans="1:2" ht="15">
      <c r="A320" s="59"/>
      <c r="B320" s="59"/>
    </row>
    <row r="321" spans="1:2" ht="15">
      <c r="A321" s="59"/>
      <c r="B321" s="59"/>
    </row>
    <row r="322" spans="1:2" ht="15">
      <c r="A322" s="59"/>
      <c r="B322" s="59"/>
    </row>
    <row r="323" spans="1:2" ht="15">
      <c r="A323" s="59"/>
      <c r="B323" s="59"/>
    </row>
    <row r="324" spans="1:2" ht="15">
      <c r="A324" s="59"/>
      <c r="B324" s="59"/>
    </row>
    <row r="325" spans="1:2" ht="15">
      <c r="A325" s="59"/>
      <c r="B325" s="59"/>
    </row>
    <row r="326" spans="1:2" ht="15">
      <c r="A326" s="59"/>
      <c r="B326" s="59"/>
    </row>
    <row r="327" spans="1:2" ht="15">
      <c r="A327" s="59"/>
      <c r="B327" s="59"/>
    </row>
    <row r="328" spans="1:2" ht="15">
      <c r="A328" s="59"/>
      <c r="B328" s="59"/>
    </row>
    <row r="329" spans="1:2" ht="15">
      <c r="A329" s="59"/>
      <c r="B329" s="59"/>
    </row>
    <row r="330" spans="1:2" ht="15">
      <c r="A330" s="59"/>
      <c r="B330" s="59"/>
    </row>
    <row r="331" spans="1:2" ht="15">
      <c r="A331" s="59"/>
      <c r="B331" s="59"/>
    </row>
    <row r="332" spans="1:2" ht="15">
      <c r="A332" s="59"/>
      <c r="B332" s="59"/>
    </row>
    <row r="333" spans="1:2" ht="15">
      <c r="A333" s="59"/>
      <c r="B333" s="59"/>
    </row>
    <row r="334" spans="1:2" ht="15">
      <c r="A334" s="59"/>
      <c r="B334" s="59"/>
    </row>
    <row r="335" spans="1:2" ht="15">
      <c r="A335" s="59"/>
      <c r="B335" s="59"/>
    </row>
    <row r="336" spans="1:2" ht="15">
      <c r="A336" s="59"/>
      <c r="B336" s="59"/>
    </row>
    <row r="337" spans="1:2" ht="15">
      <c r="A337" s="59"/>
      <c r="B337" s="59"/>
    </row>
    <row r="338" spans="1:2" ht="15">
      <c r="A338" s="59"/>
      <c r="B338" s="59"/>
    </row>
    <row r="339" spans="1:2" ht="15">
      <c r="A339" s="59"/>
      <c r="B339" s="59"/>
    </row>
    <row r="340" spans="1:2" ht="15">
      <c r="A340" s="59"/>
      <c r="B340" s="59"/>
    </row>
    <row r="341" spans="1:2" ht="15">
      <c r="A341" s="59"/>
      <c r="B341" s="59"/>
    </row>
    <row r="342" spans="1:2" ht="15">
      <c r="A342" s="59"/>
      <c r="B342" s="59"/>
    </row>
    <row r="343" spans="1:2" ht="15">
      <c r="A343" s="59"/>
      <c r="B343" s="59"/>
    </row>
    <row r="344" spans="1:2" ht="15">
      <c r="A344" s="59"/>
      <c r="B344" s="59"/>
    </row>
    <row r="345" spans="1:2" ht="15">
      <c r="A345" s="59"/>
      <c r="B345" s="59"/>
    </row>
    <row r="346" spans="1:2" ht="15">
      <c r="A346" s="59"/>
      <c r="B346" s="59"/>
    </row>
    <row r="347" spans="1:2" ht="15">
      <c r="A347" s="59"/>
      <c r="B347" s="59"/>
    </row>
    <row r="348" spans="1:2" ht="15">
      <c r="A348" s="59"/>
      <c r="B348" s="59"/>
    </row>
    <row r="349" spans="1:2" ht="15">
      <c r="A349" s="59"/>
      <c r="B349" s="59"/>
    </row>
    <row r="350" spans="1:2" ht="15">
      <c r="A350" s="59"/>
      <c r="B350" s="59"/>
    </row>
    <row r="351" spans="1:2" ht="15">
      <c r="A351" s="59"/>
      <c r="B351" s="59"/>
    </row>
    <row r="352" spans="1:2" ht="15">
      <c r="A352" s="59"/>
      <c r="B352" s="59"/>
    </row>
    <row r="353" spans="1:2" ht="15">
      <c r="A353" s="59"/>
      <c r="B353" s="59"/>
    </row>
    <row r="354" spans="1:2" ht="15">
      <c r="A354" s="59"/>
      <c r="B354" s="59"/>
    </row>
    <row r="355" spans="1:2" ht="15">
      <c r="A355" s="59"/>
      <c r="B355" s="59"/>
    </row>
    <row r="356" spans="1:2" ht="15">
      <c r="A356" s="59"/>
      <c r="B356" s="59"/>
    </row>
    <row r="357" spans="1:2" ht="15">
      <c r="A357" s="59"/>
      <c r="B357" s="59"/>
    </row>
    <row r="358" spans="1:2" ht="15">
      <c r="A358" s="59"/>
      <c r="B358" s="59"/>
    </row>
    <row r="359" spans="1:2" ht="15">
      <c r="A359" s="59"/>
      <c r="B359" s="59"/>
    </row>
    <row r="360" spans="1:2" ht="15">
      <c r="A360" s="59"/>
      <c r="B360" s="59"/>
    </row>
    <row r="361" spans="1:2" ht="15">
      <c r="A361" s="59"/>
      <c r="B361" s="59"/>
    </row>
    <row r="362" spans="1:2" ht="15">
      <c r="A362" s="59"/>
      <c r="B362" s="59"/>
    </row>
    <row r="363" spans="1:2" ht="15">
      <c r="A363" s="59"/>
      <c r="B363" s="59"/>
    </row>
    <row r="364" spans="1:2" ht="15">
      <c r="A364" s="59"/>
      <c r="B364" s="59"/>
    </row>
    <row r="365" spans="1:2" ht="15">
      <c r="A365" s="59"/>
      <c r="B365" s="59"/>
    </row>
    <row r="366" spans="1:2" ht="15">
      <c r="A366" s="59"/>
      <c r="B366" s="59"/>
    </row>
    <row r="367" spans="1:2" ht="15">
      <c r="A367" s="59"/>
      <c r="B367" s="59"/>
    </row>
    <row r="368" spans="1:2" ht="15">
      <c r="A368" s="59"/>
      <c r="B368" s="59"/>
    </row>
    <row r="369" spans="1:2" ht="15">
      <c r="A369" s="59"/>
      <c r="B369" s="59"/>
    </row>
    <row r="370" spans="1:2" ht="15">
      <c r="A370" s="59"/>
      <c r="B370" s="59"/>
    </row>
    <row r="371" spans="1:2" ht="15">
      <c r="A371" s="59"/>
      <c r="B371" s="59"/>
    </row>
    <row r="372" spans="1:2" ht="15">
      <c r="A372" s="59"/>
      <c r="B372" s="59"/>
    </row>
    <row r="373" spans="1:2" ht="15">
      <c r="A373" s="59"/>
      <c r="B373" s="59"/>
    </row>
    <row r="374" spans="1:2" ht="15">
      <c r="A374" s="59"/>
      <c r="B374" s="59"/>
    </row>
    <row r="375" spans="1:2" ht="15">
      <c r="A375" s="59"/>
      <c r="B375" s="59"/>
    </row>
    <row r="376" spans="1:2" ht="15">
      <c r="A376" s="59"/>
      <c r="B376" s="59"/>
    </row>
    <row r="377" spans="1:2" ht="15">
      <c r="A377" s="59"/>
      <c r="B377" s="59"/>
    </row>
    <row r="378" spans="1:2" ht="15">
      <c r="A378" s="59"/>
      <c r="B378" s="59"/>
    </row>
    <row r="379" spans="1:2" ht="15">
      <c r="A379" s="59"/>
      <c r="B379" s="59"/>
    </row>
    <row r="380" spans="1:2" ht="15">
      <c r="A380" s="59"/>
      <c r="B380" s="59"/>
    </row>
    <row r="381" spans="1:2" ht="15">
      <c r="A381" s="59"/>
      <c r="B381" s="59"/>
    </row>
    <row r="382" spans="1:2" ht="15">
      <c r="A382" s="59"/>
      <c r="B382" s="59"/>
    </row>
    <row r="383" spans="1:2" ht="15">
      <c r="A383" s="59"/>
      <c r="B383" s="59"/>
    </row>
    <row r="384" spans="1:2" ht="15">
      <c r="A384" s="59"/>
      <c r="B384" s="59"/>
    </row>
    <row r="385" spans="1:2" ht="15">
      <c r="A385" s="59"/>
      <c r="B385" s="59"/>
    </row>
    <row r="386" spans="1:2" ht="15">
      <c r="A386" s="59"/>
      <c r="B386" s="59"/>
    </row>
    <row r="387" spans="1:2" ht="15">
      <c r="A387" s="59"/>
      <c r="B387" s="59"/>
    </row>
    <row r="388" spans="1:2" ht="15">
      <c r="A388" s="59"/>
      <c r="B388" s="59"/>
    </row>
    <row r="389" spans="1:2" ht="15">
      <c r="A389" s="59"/>
      <c r="B389" s="59"/>
    </row>
    <row r="390" spans="1:2" ht="15">
      <c r="A390" s="59"/>
      <c r="B390" s="59"/>
    </row>
    <row r="391" spans="1:2" ht="15">
      <c r="A391" s="59"/>
      <c r="B391" s="59"/>
    </row>
    <row r="392" spans="1:2" ht="15">
      <c r="A392" s="59"/>
      <c r="B392" s="59"/>
    </row>
    <row r="393" spans="1:2" ht="15">
      <c r="A393" s="59"/>
      <c r="B393" s="59"/>
    </row>
    <row r="394" spans="1:2" ht="15">
      <c r="A394" s="59"/>
      <c r="B394" s="59"/>
    </row>
    <row r="395" spans="1:2" ht="15">
      <c r="A395" s="59"/>
      <c r="B395" s="59"/>
    </row>
    <row r="396" spans="1:2" ht="15">
      <c r="A396" s="59"/>
      <c r="B396" s="59"/>
    </row>
    <row r="397" spans="1:2" ht="15">
      <c r="A397" s="59"/>
      <c r="B397" s="59"/>
    </row>
    <row r="398" spans="1:2" ht="15">
      <c r="A398" s="59"/>
      <c r="B398" s="59"/>
    </row>
    <row r="399" spans="1:2" ht="15">
      <c r="A399" s="59"/>
      <c r="B399" s="59"/>
    </row>
    <row r="400" spans="1:2" ht="15">
      <c r="A400" s="59"/>
      <c r="B400" s="59"/>
    </row>
    <row r="401" spans="1:2" ht="15">
      <c r="A401" s="59"/>
      <c r="B401" s="59"/>
    </row>
    <row r="402" spans="1:2" ht="15">
      <c r="A402" s="59"/>
      <c r="B402" s="59"/>
    </row>
    <row r="403" spans="1:2" ht="15">
      <c r="A403" s="59"/>
      <c r="B403" s="59"/>
    </row>
    <row r="404" spans="1:2" ht="15">
      <c r="A404" s="59"/>
      <c r="B404" s="59"/>
    </row>
    <row r="405" spans="1:2" ht="15">
      <c r="A405" s="59"/>
      <c r="B405" s="59"/>
    </row>
    <row r="406" spans="1:2" ht="15">
      <c r="A406" s="59"/>
      <c r="B406" s="59"/>
    </row>
    <row r="407" spans="1:2" ht="15">
      <c r="A407" s="59"/>
      <c r="B407" s="59"/>
    </row>
    <row r="408" spans="1:2" ht="15">
      <c r="A408" s="59"/>
      <c r="B408" s="59"/>
    </row>
    <row r="409" spans="1:2" ht="15">
      <c r="A409" s="59"/>
      <c r="B409" s="59"/>
    </row>
    <row r="410" spans="1:2" ht="15">
      <c r="A410" s="59"/>
      <c r="B410" s="59"/>
    </row>
    <row r="411" spans="1:2" ht="15">
      <c r="A411" s="59"/>
      <c r="B411" s="59"/>
    </row>
    <row r="412" spans="1:2" ht="15">
      <c r="A412" s="59"/>
      <c r="B412" s="59"/>
    </row>
    <row r="413" spans="1:2" ht="15">
      <c r="A413" s="59"/>
      <c r="B413" s="59"/>
    </row>
    <row r="414" spans="1:2" ht="15">
      <c r="A414" s="59"/>
      <c r="B414" s="59"/>
    </row>
    <row r="415" spans="1:2" ht="15">
      <c r="A415" s="59"/>
      <c r="B415" s="59"/>
    </row>
    <row r="416" spans="1:2" ht="15">
      <c r="A416" s="59"/>
      <c r="B416" s="59"/>
    </row>
    <row r="417" spans="1:2" ht="15">
      <c r="A417" s="59"/>
      <c r="B417" s="59"/>
    </row>
    <row r="418" spans="1:2" ht="15">
      <c r="A418" s="59"/>
      <c r="B418" s="59"/>
    </row>
    <row r="419" spans="1:2" ht="15">
      <c r="A419" s="59"/>
      <c r="B419" s="59"/>
    </row>
    <row r="420" spans="1:2" ht="15">
      <c r="A420" s="59"/>
      <c r="B420" s="59"/>
    </row>
    <row r="421" spans="1:2" ht="15">
      <c r="A421" s="59"/>
      <c r="B421" s="59"/>
    </row>
    <row r="422" spans="1:2" ht="15">
      <c r="A422" s="59"/>
      <c r="B422" s="59"/>
    </row>
    <row r="423" spans="1:2" ht="15">
      <c r="A423" s="59"/>
      <c r="B423" s="59"/>
    </row>
    <row r="424" spans="1:2" ht="15">
      <c r="A424" s="59"/>
      <c r="B424" s="59"/>
    </row>
    <row r="425" spans="1:2" ht="15">
      <c r="A425" s="59"/>
      <c r="B425" s="59"/>
    </row>
    <row r="426" spans="1:2" ht="15">
      <c r="A426" s="59"/>
      <c r="B426" s="59"/>
    </row>
    <row r="427" spans="1:2" ht="15">
      <c r="A427" s="59"/>
      <c r="B427" s="59"/>
    </row>
    <row r="428" spans="1:2" ht="15">
      <c r="A428" s="59"/>
      <c r="B428" s="59"/>
    </row>
    <row r="429" spans="1:2" ht="15">
      <c r="A429" s="59"/>
      <c r="B429" s="59"/>
    </row>
    <row r="430" spans="1:2" ht="15">
      <c r="A430" s="59"/>
      <c r="B430" s="59"/>
    </row>
    <row r="431" spans="1:2" ht="15">
      <c r="A431" s="59"/>
      <c r="B431" s="59"/>
    </row>
    <row r="432" spans="1:2" ht="15">
      <c r="A432" s="59"/>
      <c r="B432" s="59"/>
    </row>
    <row r="433" spans="1:2" ht="15">
      <c r="A433" s="59"/>
      <c r="B433" s="59"/>
    </row>
    <row r="434" spans="1:2" ht="15">
      <c r="A434" s="59"/>
      <c r="B434" s="59"/>
    </row>
    <row r="435" spans="1:2" ht="15">
      <c r="A435" s="59"/>
      <c r="B435" s="59"/>
    </row>
    <row r="436" spans="1:2" ht="15">
      <c r="A436" s="59"/>
      <c r="B436" s="59"/>
    </row>
    <row r="437" spans="1:2" ht="15">
      <c r="A437" s="59"/>
      <c r="B437" s="59"/>
    </row>
    <row r="438" spans="1:2" ht="15">
      <c r="A438" s="59"/>
      <c r="B438" s="59"/>
    </row>
    <row r="439" spans="1:2" ht="15">
      <c r="A439" s="59"/>
      <c r="B439" s="59"/>
    </row>
    <row r="440" spans="1:2" ht="15">
      <c r="A440" s="59"/>
      <c r="B440" s="59"/>
    </row>
    <row r="441" spans="1:2" ht="15">
      <c r="A441" s="59"/>
      <c r="B441" s="59"/>
    </row>
    <row r="442" spans="1:2" ht="15">
      <c r="A442" s="59"/>
      <c r="B442" s="59"/>
    </row>
    <row r="443" spans="1:2" ht="15">
      <c r="A443" s="59"/>
      <c r="B443" s="59"/>
    </row>
    <row r="444" spans="1:2" ht="15">
      <c r="A444" s="59"/>
      <c r="B444" s="59"/>
    </row>
    <row r="445" spans="1:2" ht="15">
      <c r="A445" s="59"/>
      <c r="B445" s="59"/>
    </row>
    <row r="446" spans="1:2" ht="15">
      <c r="A446" s="59"/>
      <c r="B446" s="59"/>
    </row>
    <row r="447" spans="1:2" ht="15">
      <c r="A447" s="59"/>
      <c r="B447" s="59"/>
    </row>
    <row r="448" spans="1:2" ht="15">
      <c r="A448" s="59"/>
      <c r="B448" s="59"/>
    </row>
    <row r="449" spans="1:2" ht="15">
      <c r="A449" s="59"/>
      <c r="B449" s="59"/>
    </row>
    <row r="450" spans="1:2" ht="15">
      <c r="A450" s="59"/>
      <c r="B450" s="59"/>
    </row>
    <row r="451" spans="1:2" ht="15">
      <c r="A451" s="59"/>
      <c r="B451" s="59"/>
    </row>
    <row r="452" spans="1:2" ht="15">
      <c r="A452" s="59"/>
      <c r="B452" s="59"/>
    </row>
    <row r="453" spans="1:2" ht="15">
      <c r="A453" s="59"/>
      <c r="B453" s="59"/>
    </row>
    <row r="454" spans="1:2" ht="15">
      <c r="A454" s="59"/>
      <c r="B454" s="59"/>
    </row>
    <row r="455" spans="1:2" ht="15">
      <c r="A455" s="59"/>
      <c r="B455" s="59"/>
    </row>
    <row r="456" spans="1:2" ht="15">
      <c r="A456" s="59"/>
      <c r="B456" s="59"/>
    </row>
    <row r="457" spans="1:2" ht="15">
      <c r="A457" s="59"/>
      <c r="B457" s="59"/>
    </row>
    <row r="458" spans="1:2" ht="15">
      <c r="A458" s="59"/>
      <c r="B458" s="59"/>
    </row>
    <row r="459" spans="1:2" ht="15">
      <c r="A459" s="59"/>
      <c r="B459" s="59"/>
    </row>
    <row r="460" spans="1:2" ht="15">
      <c r="A460" s="59"/>
      <c r="B460" s="59"/>
    </row>
    <row r="461" spans="1:2" ht="15">
      <c r="A461" s="59"/>
      <c r="B461" s="59"/>
    </row>
    <row r="462" spans="1:2" ht="15">
      <c r="A462" s="59"/>
      <c r="B462" s="59"/>
    </row>
    <row r="463" spans="1:2" ht="15">
      <c r="A463" s="59"/>
      <c r="B463" s="59"/>
    </row>
    <row r="464" spans="1:2" ht="15">
      <c r="A464" s="59"/>
      <c r="B464" s="59"/>
    </row>
    <row r="465" spans="1:2" ht="15">
      <c r="A465" s="59"/>
      <c r="B465" s="59"/>
    </row>
    <row r="466" spans="1:2" ht="15">
      <c r="A466" s="59"/>
      <c r="B466" s="59"/>
    </row>
    <row r="467" spans="1:2" ht="15">
      <c r="A467" s="59"/>
      <c r="B467" s="59"/>
    </row>
    <row r="468" spans="1:2" ht="15">
      <c r="A468" s="59"/>
      <c r="B468" s="59"/>
    </row>
    <row r="469" spans="1:2" ht="15">
      <c r="A469" s="59"/>
      <c r="B469" s="59"/>
    </row>
    <row r="470" spans="1:2" ht="15">
      <c r="A470" s="59"/>
      <c r="B470" s="59"/>
    </row>
    <row r="471" spans="1:2" ht="15">
      <c r="A471" s="59"/>
      <c r="B471" s="59"/>
    </row>
    <row r="472" spans="1:2" ht="15">
      <c r="A472" s="59"/>
      <c r="B472" s="59"/>
    </row>
    <row r="473" spans="1:2" ht="15">
      <c r="A473" s="59"/>
      <c r="B473" s="59"/>
    </row>
    <row r="474" spans="1:2" ht="15">
      <c r="A474" s="59"/>
      <c r="B474" s="59"/>
    </row>
    <row r="475" spans="1:2" ht="15">
      <c r="A475" s="59"/>
      <c r="B475" s="59"/>
    </row>
    <row r="476" spans="1:2" ht="15">
      <c r="A476" s="59"/>
      <c r="B476" s="59"/>
    </row>
    <row r="477" spans="1:2" ht="15">
      <c r="A477" s="59"/>
      <c r="B477" s="59"/>
    </row>
    <row r="478" spans="1:2" ht="15">
      <c r="A478" s="59"/>
      <c r="B478" s="59"/>
    </row>
    <row r="479" spans="1:2" ht="15">
      <c r="A479" s="59"/>
      <c r="B479" s="59"/>
    </row>
    <row r="480" spans="1:2" ht="15">
      <c r="A480" s="59"/>
      <c r="B480" s="59"/>
    </row>
    <row r="481" spans="1:2" ht="15">
      <c r="A481" s="59"/>
      <c r="B481" s="59"/>
    </row>
    <row r="482" spans="1:2" ht="15">
      <c r="A482" s="59"/>
      <c r="B482" s="59"/>
    </row>
    <row r="483" spans="1:2" ht="15">
      <c r="A483" s="59"/>
      <c r="B483" s="59"/>
    </row>
    <row r="484" spans="1:2" ht="15">
      <c r="A484" s="59"/>
      <c r="B484" s="59"/>
    </row>
    <row r="485" spans="1:2" ht="15">
      <c r="A485" s="59"/>
      <c r="B485" s="59"/>
    </row>
    <row r="486" spans="1:2" ht="15">
      <c r="A486" s="59"/>
      <c r="B486" s="59"/>
    </row>
    <row r="487" spans="1:2" ht="15">
      <c r="A487" s="59"/>
      <c r="B487" s="59"/>
    </row>
    <row r="488" spans="1:2" ht="15">
      <c r="A488" s="59"/>
      <c r="B488" s="59"/>
    </row>
    <row r="489" spans="1:2" ht="15">
      <c r="A489" s="59"/>
      <c r="B489" s="59"/>
    </row>
    <row r="490" spans="1:2" ht="15">
      <c r="A490" s="59"/>
      <c r="B490" s="59"/>
    </row>
    <row r="491" spans="1:2" ht="15">
      <c r="A491" s="59"/>
      <c r="B491" s="59"/>
    </row>
    <row r="492" spans="1:2" ht="15">
      <c r="A492" s="59"/>
      <c r="B492" s="59"/>
    </row>
    <row r="493" spans="1:2" ht="15">
      <c r="A493" s="59"/>
      <c r="B493" s="59"/>
    </row>
    <row r="494" spans="1:2" ht="15">
      <c r="A494" s="59"/>
      <c r="B494" s="59"/>
    </row>
    <row r="495" spans="1:2" ht="15">
      <c r="A495" s="59"/>
      <c r="B495" s="59"/>
    </row>
    <row r="496" spans="1:2" ht="15">
      <c r="A496" s="59"/>
      <c r="B496" s="59"/>
    </row>
    <row r="497" spans="1:2" ht="15">
      <c r="A497" s="59"/>
      <c r="B497" s="59"/>
    </row>
    <row r="498" spans="1:2" ht="15">
      <c r="A498" s="59"/>
      <c r="B498" s="59"/>
    </row>
    <row r="499" spans="1:2" ht="15">
      <c r="A499" s="59"/>
      <c r="B499" s="59"/>
    </row>
    <row r="500" spans="1:2" ht="15">
      <c r="A500" s="59"/>
      <c r="B500" s="59"/>
    </row>
    <row r="501" spans="1:2" ht="15">
      <c r="A501" s="59"/>
      <c r="B501" s="59"/>
    </row>
    <row r="502" spans="1:2" ht="15">
      <c r="A502" s="59"/>
      <c r="B502" s="59"/>
    </row>
    <row r="503" spans="1:2" ht="15">
      <c r="A503" s="59"/>
      <c r="B503" s="59"/>
    </row>
    <row r="504" spans="1:2" ht="15">
      <c r="A504" s="59"/>
      <c r="B504" s="59"/>
    </row>
    <row r="505" spans="1:2" ht="15">
      <c r="A505" s="59"/>
      <c r="B505" s="59"/>
    </row>
    <row r="506" spans="1:2" ht="15">
      <c r="A506" s="59"/>
      <c r="B506" s="59"/>
    </row>
    <row r="507" spans="1:2" ht="15">
      <c r="A507" s="59"/>
      <c r="B507" s="59"/>
    </row>
    <row r="508" spans="1:2" ht="15">
      <c r="A508" s="59"/>
      <c r="B508" s="59"/>
    </row>
    <row r="509" spans="1:2" ht="15">
      <c r="A509" s="59"/>
      <c r="B509" s="59"/>
    </row>
    <row r="510" spans="1:2" ht="15">
      <c r="A510" s="59"/>
      <c r="B510" s="59"/>
    </row>
    <row r="511" spans="1:2" ht="15">
      <c r="A511" s="59"/>
      <c r="B511" s="59"/>
    </row>
    <row r="512" spans="1:2" ht="15">
      <c r="A512" s="59"/>
      <c r="B512" s="59"/>
    </row>
    <row r="513" spans="1:2" ht="15">
      <c r="A513" s="59"/>
      <c r="B513" s="59"/>
    </row>
    <row r="514" spans="1:2" ht="15">
      <c r="A514" s="59"/>
      <c r="B514" s="59"/>
    </row>
    <row r="515" spans="1:2" ht="15">
      <c r="A515" s="59"/>
      <c r="B515" s="59"/>
    </row>
    <row r="516" spans="1:2" ht="15">
      <c r="A516" s="59"/>
      <c r="B516" s="59"/>
    </row>
    <row r="517" spans="1:2" ht="15">
      <c r="A517" s="59"/>
      <c r="B517" s="59"/>
    </row>
    <row r="518" spans="1:2" ht="15">
      <c r="A518" s="59"/>
      <c r="B518" s="59"/>
    </row>
    <row r="519" spans="1:2" ht="15">
      <c r="A519" s="59"/>
      <c r="B519" s="59"/>
    </row>
    <row r="520" spans="1:2" ht="15">
      <c r="A520" s="59"/>
      <c r="B520" s="59"/>
    </row>
    <row r="521" spans="1:2" ht="15">
      <c r="A521" s="59"/>
      <c r="B521" s="59"/>
    </row>
    <row r="522" spans="1:2" ht="15">
      <c r="A522" s="59"/>
      <c r="B522" s="59"/>
    </row>
    <row r="523" spans="1:2" ht="15">
      <c r="A523" s="59"/>
      <c r="B523" s="59"/>
    </row>
    <row r="524" spans="1:2" ht="15">
      <c r="A524" s="59"/>
      <c r="B524" s="59"/>
    </row>
    <row r="525" spans="1:2" ht="15">
      <c r="A525" s="59"/>
      <c r="B525" s="59"/>
    </row>
    <row r="526" spans="1:2" ht="15">
      <c r="A526" s="59"/>
      <c r="B526" s="59"/>
    </row>
    <row r="527" spans="1:2" ht="15">
      <c r="A527" s="59"/>
      <c r="B527" s="59"/>
    </row>
    <row r="528" spans="1:2" ht="15">
      <c r="A528" s="59"/>
      <c r="B528" s="59"/>
    </row>
    <row r="529" spans="1:2" ht="15">
      <c r="A529" s="59"/>
      <c r="B529" s="59"/>
    </row>
    <row r="530" spans="1:2" ht="15">
      <c r="A530" s="59"/>
      <c r="B530" s="59"/>
    </row>
    <row r="531" spans="1:2" ht="15">
      <c r="A531" s="59"/>
      <c r="B531" s="59"/>
    </row>
    <row r="532" spans="1:2" ht="15">
      <c r="A532" s="59"/>
      <c r="B532" s="59"/>
    </row>
    <row r="533" spans="1:2" ht="15">
      <c r="A533" s="59"/>
      <c r="B533" s="59"/>
    </row>
    <row r="534" spans="1:2" ht="15">
      <c r="A534" s="59"/>
      <c r="B534" s="59"/>
    </row>
    <row r="535" spans="1:2" ht="15">
      <c r="A535" s="59"/>
      <c r="B535" s="59"/>
    </row>
    <row r="536" spans="1:2" ht="15">
      <c r="A536" s="59"/>
      <c r="B536" s="59"/>
    </row>
    <row r="537" spans="1:2" ht="15">
      <c r="A537" s="59"/>
      <c r="B537" s="59"/>
    </row>
    <row r="538" spans="1:2" ht="15">
      <c r="A538" s="59"/>
      <c r="B538" s="59"/>
    </row>
    <row r="539" spans="1:2" ht="15">
      <c r="A539" s="59"/>
      <c r="B539" s="59"/>
    </row>
    <row r="540" spans="1:2" ht="15">
      <c r="A540" s="59"/>
      <c r="B540" s="59"/>
    </row>
    <row r="541" spans="1:2" ht="15">
      <c r="A541" s="59"/>
      <c r="B541" s="59"/>
    </row>
    <row r="542" spans="1:2" ht="15">
      <c r="A542" s="59"/>
      <c r="B542" s="59"/>
    </row>
    <row r="543" spans="1:2" ht="15">
      <c r="A543" s="59"/>
      <c r="B543" s="59"/>
    </row>
    <row r="544" spans="1:2" ht="15">
      <c r="A544" s="59"/>
      <c r="B544" s="59"/>
    </row>
    <row r="545" spans="1:2" ht="15">
      <c r="A545" s="59"/>
      <c r="B545" s="59"/>
    </row>
    <row r="546" spans="1:2" ht="15">
      <c r="A546" s="59"/>
      <c r="B546" s="59"/>
    </row>
    <row r="547" spans="1:2" ht="15">
      <c r="A547" s="59"/>
      <c r="B547" s="59"/>
    </row>
    <row r="548" spans="1:2" ht="15">
      <c r="A548" s="59"/>
      <c r="B548" s="59"/>
    </row>
    <row r="549" spans="1:2" ht="15">
      <c r="A549" s="59"/>
      <c r="B549" s="59"/>
    </row>
    <row r="550" spans="1:2" ht="15">
      <c r="A550" s="59"/>
      <c r="B550" s="59"/>
    </row>
    <row r="551" spans="1:2" ht="15">
      <c r="A551" s="59"/>
      <c r="B551" s="59"/>
    </row>
    <row r="552" spans="1:2" ht="15">
      <c r="A552" s="59"/>
      <c r="B552" s="59"/>
    </row>
    <row r="553" spans="1:2" ht="15">
      <c r="A553" s="59"/>
      <c r="B553" s="59"/>
    </row>
    <row r="554" spans="1:2" ht="15">
      <c r="A554" s="59"/>
      <c r="B554" s="59"/>
    </row>
    <row r="555" spans="1:2" ht="15">
      <c r="A555" s="59"/>
      <c r="B555" s="59"/>
    </row>
    <row r="556" spans="1:2" ht="15">
      <c r="A556" s="59"/>
      <c r="B556" s="59"/>
    </row>
    <row r="557" spans="1:2" ht="15">
      <c r="A557" s="59"/>
      <c r="B557" s="59"/>
    </row>
    <row r="558" spans="1:2" ht="15">
      <c r="A558" s="59"/>
      <c r="B558" s="59"/>
    </row>
    <row r="559" spans="1:2" ht="15">
      <c r="A559" s="59"/>
      <c r="B559" s="59"/>
    </row>
    <row r="560" spans="1:2" ht="15">
      <c r="A560" s="59"/>
      <c r="B560" s="59"/>
    </row>
    <row r="561" spans="1:2" ht="15">
      <c r="A561" s="59"/>
      <c r="B561" s="59"/>
    </row>
    <row r="562" spans="1:2" ht="15">
      <c r="A562" s="59"/>
      <c r="B562" s="59"/>
    </row>
    <row r="563" spans="1:2" ht="15">
      <c r="A563" s="59"/>
      <c r="B563" s="59"/>
    </row>
    <row r="564" spans="1:2" ht="15">
      <c r="A564" s="59"/>
      <c r="B564" s="59"/>
    </row>
    <row r="565" spans="1:2" ht="15">
      <c r="A565" s="59"/>
      <c r="B565" s="59"/>
    </row>
    <row r="566" spans="1:2" ht="15">
      <c r="A566" s="59"/>
      <c r="B566" s="59"/>
    </row>
    <row r="567" spans="1:2" ht="15">
      <c r="A567" s="59"/>
      <c r="B567" s="59"/>
    </row>
    <row r="568" spans="1:2" ht="15">
      <c r="A568" s="59"/>
      <c r="B568" s="59"/>
    </row>
    <row r="569" spans="1:2" ht="15">
      <c r="A569" s="59"/>
      <c r="B569" s="59"/>
    </row>
    <row r="570" spans="1:2" ht="15">
      <c r="A570" s="59"/>
      <c r="B570" s="59"/>
    </row>
    <row r="571" spans="1:2" ht="15">
      <c r="A571" s="59"/>
      <c r="B571" s="59"/>
    </row>
    <row r="572" spans="1:2" ht="15">
      <c r="A572" s="59"/>
      <c r="B572" s="59"/>
    </row>
    <row r="573" spans="1:2" ht="15">
      <c r="A573" s="59"/>
      <c r="B573" s="59"/>
    </row>
    <row r="574" spans="1:2" ht="15">
      <c r="A574" s="59"/>
      <c r="B574" s="59"/>
    </row>
    <row r="575" spans="1:2" ht="15">
      <c r="A575" s="59"/>
      <c r="B575" s="59"/>
    </row>
    <row r="576" spans="1:2" ht="15">
      <c r="A576" s="59"/>
      <c r="B576" s="59"/>
    </row>
    <row r="577" spans="1:2" ht="15">
      <c r="A577" s="59"/>
      <c r="B577" s="59"/>
    </row>
    <row r="578" spans="1:2" ht="15">
      <c r="A578" s="59"/>
      <c r="B578" s="59"/>
    </row>
    <row r="579" spans="1:2" ht="15">
      <c r="A579" s="59"/>
      <c r="B579" s="59"/>
    </row>
    <row r="580" spans="1:2" ht="15">
      <c r="A580" s="59"/>
      <c r="B580" s="59"/>
    </row>
    <row r="581" spans="1:2" ht="15">
      <c r="A581" s="59"/>
      <c r="B581" s="59"/>
    </row>
    <row r="582" spans="1:2" ht="15">
      <c r="A582" s="59"/>
      <c r="B582" s="59"/>
    </row>
    <row r="583" spans="1:2" ht="15">
      <c r="A583" s="59"/>
      <c r="B583" s="59"/>
    </row>
    <row r="584" spans="1:2" ht="15">
      <c r="A584" s="59"/>
      <c r="B584" s="59"/>
    </row>
    <row r="585" spans="1:2" ht="15">
      <c r="A585" s="59"/>
      <c r="B585" s="59"/>
    </row>
    <row r="586" spans="1:2" ht="15">
      <c r="A586" s="59"/>
      <c r="B586" s="59"/>
    </row>
    <row r="587" spans="1:2" ht="15">
      <c r="A587" s="59"/>
      <c r="B587" s="59"/>
    </row>
    <row r="588" spans="1:2" ht="15">
      <c r="A588" s="59"/>
      <c r="B588" s="59"/>
    </row>
    <row r="589" spans="1:2" ht="15">
      <c r="A589" s="59"/>
      <c r="B589" s="59"/>
    </row>
    <row r="590" spans="1:2" ht="15">
      <c r="A590" s="59"/>
      <c r="B590" s="59"/>
    </row>
    <row r="591" spans="1:2" ht="15">
      <c r="A591" s="59"/>
      <c r="B591" s="59"/>
    </row>
    <row r="592" spans="1:2" ht="15">
      <c r="A592" s="59"/>
      <c r="B592" s="59"/>
    </row>
    <row r="593" spans="1:2" ht="15">
      <c r="A593" s="59"/>
      <c r="B593" s="59"/>
    </row>
    <row r="594" spans="1:2" ht="15">
      <c r="A594" s="59"/>
      <c r="B594" s="59"/>
    </row>
    <row r="595" spans="1:2" ht="15">
      <c r="A595" s="59"/>
      <c r="B595" s="59"/>
    </row>
    <row r="596" spans="1:2" ht="15">
      <c r="A596" s="59"/>
      <c r="B596" s="59"/>
    </row>
    <row r="597" spans="1:2" ht="15">
      <c r="A597" s="59"/>
      <c r="B597" s="59"/>
    </row>
    <row r="598" spans="1:2" ht="15">
      <c r="A598" s="59"/>
      <c r="B598" s="59"/>
    </row>
    <row r="599" spans="1:2" ht="15">
      <c r="A599" s="59"/>
      <c r="B599" s="59"/>
    </row>
    <row r="600" spans="1:2" ht="15">
      <c r="A600" s="59"/>
      <c r="B600" s="59"/>
    </row>
    <row r="601" spans="1:2" ht="15">
      <c r="A601" s="59"/>
      <c r="B601" s="59"/>
    </row>
    <row r="602" spans="1:2" ht="15">
      <c r="A602" s="59"/>
      <c r="B602" s="59"/>
    </row>
    <row r="603" spans="1:2" ht="15">
      <c r="A603" s="59"/>
      <c r="B603" s="59"/>
    </row>
    <row r="604" spans="1:2" ht="15">
      <c r="A604" s="59"/>
      <c r="B604" s="59"/>
    </row>
    <row r="605" spans="1:2" ht="15">
      <c r="A605" s="59"/>
      <c r="B605" s="59"/>
    </row>
    <row r="606" spans="1:2" ht="15">
      <c r="A606" s="59"/>
      <c r="B606" s="59"/>
    </row>
    <row r="607" spans="1:2" ht="15">
      <c r="A607" s="59"/>
      <c r="B607" s="59"/>
    </row>
    <row r="608" spans="1:2" ht="15">
      <c r="A608" s="59"/>
      <c r="B608" s="59"/>
    </row>
    <row r="609" spans="1:2" ht="15">
      <c r="A609" s="59"/>
      <c r="B609" s="59"/>
    </row>
    <row r="610" spans="1:2" ht="15">
      <c r="A610" s="59"/>
      <c r="B610" s="59"/>
    </row>
    <row r="611" spans="1:2" ht="15">
      <c r="A611" s="59"/>
      <c r="B611" s="59"/>
    </row>
    <row r="612" spans="1:2" ht="15">
      <c r="A612" s="59"/>
      <c r="B612" s="59"/>
    </row>
    <row r="613" spans="1:2" ht="15">
      <c r="A613" s="59"/>
      <c r="B613" s="59"/>
    </row>
    <row r="614" spans="1:2" ht="15">
      <c r="A614" s="59"/>
      <c r="B614" s="59"/>
    </row>
    <row r="615" spans="1:2" ht="15">
      <c r="A615" s="59"/>
      <c r="B615" s="59"/>
    </row>
    <row r="616" spans="1:2" ht="15">
      <c r="A616" s="59"/>
      <c r="B616" s="59"/>
    </row>
    <row r="617" spans="1:2" ht="15">
      <c r="A617" s="59"/>
      <c r="B617" s="59"/>
    </row>
    <row r="618" spans="1:2" ht="15">
      <c r="A618" s="59"/>
      <c r="B618" s="59"/>
    </row>
    <row r="619" spans="1:2" ht="15">
      <c r="A619" s="59"/>
      <c r="B619" s="59"/>
    </row>
    <row r="620" spans="1:2" ht="15">
      <c r="A620" s="59"/>
      <c r="B620" s="59"/>
    </row>
    <row r="621" spans="1:2" ht="15">
      <c r="A621" s="59"/>
      <c r="B621" s="59"/>
    </row>
    <row r="622" spans="1:2" ht="15">
      <c r="A622" s="59"/>
      <c r="B622" s="59"/>
    </row>
    <row r="623" spans="1:2" ht="15">
      <c r="A623" s="59"/>
      <c r="B623" s="59"/>
    </row>
    <row r="624" spans="1:2" ht="15">
      <c r="A624" s="59"/>
      <c r="B624" s="59"/>
    </row>
    <row r="625" spans="1:2" ht="15">
      <c r="A625" s="59"/>
      <c r="B625" s="59"/>
    </row>
    <row r="626" spans="1:2" ht="15">
      <c r="A626" s="59"/>
      <c r="B626" s="59"/>
    </row>
    <row r="627" spans="1:2" ht="15">
      <c r="A627" s="59"/>
      <c r="B627" s="59"/>
    </row>
    <row r="628" spans="1:2" ht="15">
      <c r="A628" s="59"/>
      <c r="B628" s="59"/>
    </row>
    <row r="629" spans="1:2" ht="15">
      <c r="A629" s="59"/>
      <c r="B629" s="59"/>
    </row>
    <row r="630" spans="1:2" ht="15">
      <c r="A630" s="59"/>
      <c r="B630" s="59"/>
    </row>
    <row r="631" spans="1:2" ht="15">
      <c r="A631" s="59"/>
      <c r="B631" s="59"/>
    </row>
    <row r="632" spans="1:2" ht="15">
      <c r="A632" s="59"/>
      <c r="B632" s="59"/>
    </row>
    <row r="633" spans="1:2" ht="15">
      <c r="A633" s="59"/>
      <c r="B633" s="59"/>
    </row>
    <row r="634" spans="1:2" ht="15">
      <c r="A634" s="59"/>
      <c r="B634" s="59"/>
    </row>
    <row r="635" spans="1:2" ht="15">
      <c r="A635" s="59"/>
      <c r="B635" s="59"/>
    </row>
    <row r="636" spans="1:2" ht="15">
      <c r="A636" s="59"/>
      <c r="B636" s="59"/>
    </row>
    <row r="637" spans="1:2" ht="15">
      <c r="A637" s="59"/>
      <c r="B637" s="59"/>
    </row>
    <row r="638" spans="1:2" ht="15">
      <c r="A638" s="59"/>
      <c r="B638" s="59"/>
    </row>
    <row r="639" spans="1:2" ht="15">
      <c r="A639" s="59"/>
      <c r="B639" s="59"/>
    </row>
    <row r="640" spans="1:2" ht="15">
      <c r="A640" s="59"/>
      <c r="B640" s="59"/>
    </row>
    <row r="641" spans="1:2" ht="15">
      <c r="A641" s="59"/>
      <c r="B641" s="59"/>
    </row>
    <row r="642" spans="1:2" ht="15">
      <c r="A642" s="59"/>
      <c r="B642" s="59"/>
    </row>
    <row r="643" spans="1:2" ht="15">
      <c r="A643" s="59"/>
      <c r="B643" s="59"/>
    </row>
    <row r="644" spans="1:2" ht="15">
      <c r="A644" s="59"/>
      <c r="B644" s="59"/>
    </row>
    <row r="645" spans="1:2" ht="15">
      <c r="A645" s="59"/>
      <c r="B645" s="59"/>
    </row>
    <row r="646" spans="1:2" ht="15">
      <c r="A646" s="59"/>
      <c r="B646" s="59"/>
    </row>
    <row r="647" spans="1:2" ht="15">
      <c r="A647" s="59"/>
      <c r="B647" s="59"/>
    </row>
    <row r="648" spans="1:2" ht="15">
      <c r="A648" s="59"/>
      <c r="B648" s="59"/>
    </row>
    <row r="649" spans="1:2" ht="15">
      <c r="A649" s="59"/>
      <c r="B649" s="59"/>
    </row>
    <row r="650" spans="1:2" ht="15">
      <c r="A650" s="59"/>
      <c r="B650" s="59"/>
    </row>
    <row r="651" spans="1:2" ht="15">
      <c r="A651" s="59"/>
      <c r="B651" s="59"/>
    </row>
    <row r="652" spans="1:2" ht="15">
      <c r="A652" s="59"/>
      <c r="B652" s="59"/>
    </row>
    <row r="653" spans="1:2" ht="15">
      <c r="A653" s="59"/>
      <c r="B653" s="59"/>
    </row>
    <row r="654" spans="1:2" ht="15">
      <c r="A654" s="59"/>
      <c r="B654" s="59"/>
    </row>
    <row r="655" spans="1:2" ht="15">
      <c r="A655" s="59"/>
      <c r="B655" s="59"/>
    </row>
    <row r="656" spans="1:2" ht="15">
      <c r="A656" s="59"/>
      <c r="B656" s="59"/>
    </row>
    <row r="657" spans="1:2" ht="15">
      <c r="A657" s="59"/>
      <c r="B657" s="59"/>
    </row>
    <row r="658" spans="1:2" ht="15">
      <c r="A658" s="59"/>
      <c r="B658" s="59"/>
    </row>
    <row r="659" spans="1:2" ht="15">
      <c r="A659" s="59"/>
      <c r="B659" s="59"/>
    </row>
    <row r="660" spans="1:2" ht="15">
      <c r="A660" s="59"/>
      <c r="B660" s="59"/>
    </row>
    <row r="661" spans="1:2" ht="15">
      <c r="A661" s="59"/>
      <c r="B661" s="59"/>
    </row>
    <row r="662" spans="1:2" ht="15">
      <c r="A662" s="59"/>
      <c r="B662" s="59"/>
    </row>
    <row r="663" spans="1:2" ht="15">
      <c r="A663" s="59"/>
      <c r="B663" s="59"/>
    </row>
    <row r="664" spans="1:2" ht="15">
      <c r="A664" s="59"/>
      <c r="B664" s="59"/>
    </row>
    <row r="665" spans="1:2" ht="15">
      <c r="A665" s="59"/>
      <c r="B665" s="59"/>
    </row>
    <row r="666" spans="1:2" ht="15">
      <c r="A666" s="59"/>
      <c r="B666" s="59"/>
    </row>
    <row r="667" spans="1:2" ht="15">
      <c r="A667" s="59"/>
      <c r="B667" s="59"/>
    </row>
    <row r="668" spans="1:2" ht="15">
      <c r="A668" s="59"/>
      <c r="B668" s="59"/>
    </row>
    <row r="669" spans="1:2" ht="15">
      <c r="A669" s="59"/>
      <c r="B669" s="59"/>
    </row>
    <row r="670" spans="1:2" ht="15">
      <c r="A670" s="59"/>
      <c r="B670" s="59"/>
    </row>
    <row r="671" spans="1:2" ht="15">
      <c r="A671" s="59"/>
      <c r="B671" s="59"/>
    </row>
    <row r="672" spans="1:2" ht="15">
      <c r="A672" s="59"/>
      <c r="B672" s="59"/>
    </row>
    <row r="673" spans="1:2" ht="15">
      <c r="A673" s="59"/>
      <c r="B673" s="59"/>
    </row>
    <row r="674" spans="1:2" ht="15">
      <c r="A674" s="59"/>
      <c r="B674" s="59"/>
    </row>
    <row r="675" spans="1:2" ht="15">
      <c r="A675" s="59"/>
      <c r="B675" s="59"/>
    </row>
    <row r="676" spans="1:2" ht="15">
      <c r="A676" s="59"/>
      <c r="B676" s="59"/>
    </row>
    <row r="677" spans="1:2" ht="15">
      <c r="A677" s="59"/>
      <c r="B677" s="59"/>
    </row>
    <row r="678" spans="1:2" ht="15">
      <c r="A678" s="59"/>
      <c r="B678" s="59"/>
    </row>
    <row r="679" spans="1:2" ht="15">
      <c r="A679" s="59"/>
      <c r="B679" s="59"/>
    </row>
    <row r="680" spans="1:2" ht="15">
      <c r="A680" s="59"/>
      <c r="B680" s="59"/>
    </row>
    <row r="681" spans="1:2" ht="15">
      <c r="A681" s="59"/>
      <c r="B681" s="59"/>
    </row>
    <row r="682" spans="1:2" ht="15">
      <c r="A682" s="59"/>
      <c r="B682" s="59"/>
    </row>
    <row r="683" spans="1:2" ht="15">
      <c r="A683" s="59"/>
      <c r="B683" s="59"/>
    </row>
    <row r="684" spans="1:2" ht="15">
      <c r="A684" s="59"/>
      <c r="B684" s="59"/>
    </row>
    <row r="685" spans="1:2" ht="15">
      <c r="A685" s="59"/>
      <c r="B685" s="59"/>
    </row>
    <row r="686" spans="1:2" ht="15">
      <c r="A686" s="59"/>
      <c r="B686" s="59"/>
    </row>
    <row r="687" spans="1:2" ht="15">
      <c r="A687" s="59"/>
      <c r="B687" s="59"/>
    </row>
    <row r="688" spans="1:2" ht="15">
      <c r="A688" s="59"/>
      <c r="B688" s="59"/>
    </row>
    <row r="689" spans="1:2" ht="15">
      <c r="A689" s="59"/>
      <c r="B689" s="59"/>
    </row>
    <row r="690" spans="1:2" ht="15">
      <c r="A690" s="59"/>
      <c r="B690" s="59"/>
    </row>
    <row r="691" spans="1:2" ht="15">
      <c r="A691" s="59"/>
      <c r="B691" s="59"/>
    </row>
    <row r="692" spans="1:2" ht="15">
      <c r="A692" s="59"/>
      <c r="B692" s="59"/>
    </row>
    <row r="693" spans="1:2" ht="15">
      <c r="A693" s="59"/>
      <c r="B693" s="59"/>
    </row>
    <row r="694" spans="1:2" ht="15">
      <c r="A694" s="59"/>
      <c r="B694" s="59"/>
    </row>
    <row r="695" spans="1:2" ht="15">
      <c r="A695" s="59"/>
      <c r="B695" s="59"/>
    </row>
    <row r="696" spans="1:2" ht="15">
      <c r="A696" s="59"/>
      <c r="B696" s="59"/>
    </row>
    <row r="697" spans="1:2" ht="15">
      <c r="A697" s="59"/>
      <c r="B697" s="59"/>
    </row>
    <row r="698" spans="1:2" ht="15">
      <c r="A698" s="59"/>
      <c r="B698" s="59"/>
    </row>
    <row r="699" spans="1:2" ht="15">
      <c r="A699" s="59"/>
      <c r="B699" s="59"/>
    </row>
    <row r="700" spans="1:2" ht="15">
      <c r="A700" s="59"/>
      <c r="B700" s="59"/>
    </row>
    <row r="701" spans="1:2" ht="15">
      <c r="A701" s="59"/>
      <c r="B701" s="59"/>
    </row>
    <row r="702" spans="1:2" ht="15">
      <c r="A702" s="59"/>
      <c r="B702" s="59"/>
    </row>
    <row r="703" spans="1:2" ht="15">
      <c r="A703" s="59"/>
      <c r="B703" s="59"/>
    </row>
    <row r="704" spans="1:2" ht="15">
      <c r="A704" s="59"/>
      <c r="B704" s="59"/>
    </row>
    <row r="705" spans="1:2" ht="15">
      <c r="A705" s="59"/>
      <c r="B705" s="59"/>
    </row>
    <row r="706" spans="1:2" ht="15">
      <c r="A706" s="59"/>
      <c r="B706" s="59"/>
    </row>
    <row r="707" spans="1:2" ht="15">
      <c r="A707" s="59"/>
      <c r="B707" s="59"/>
    </row>
    <row r="708" spans="1:2" ht="15">
      <c r="A708" s="59"/>
      <c r="B708" s="59"/>
    </row>
    <row r="709" spans="1:2" ht="15">
      <c r="A709" s="59"/>
      <c r="B709" s="59"/>
    </row>
    <row r="710" spans="1:2" ht="15">
      <c r="A710" s="59"/>
      <c r="B710" s="59"/>
    </row>
    <row r="711" spans="1:2" ht="15">
      <c r="A711" s="59"/>
      <c r="B711" s="59"/>
    </row>
    <row r="712" spans="1:2" ht="15">
      <c r="A712" s="59"/>
      <c r="B712" s="59"/>
    </row>
    <row r="713" spans="1:2" ht="15">
      <c r="A713" s="59"/>
      <c r="B713" s="59"/>
    </row>
    <row r="714" spans="1:2" ht="15">
      <c r="A714" s="59"/>
      <c r="B714" s="59"/>
    </row>
    <row r="715" spans="1:2" ht="15">
      <c r="A715" s="59"/>
      <c r="B715" s="59"/>
    </row>
    <row r="716" spans="1:2" ht="15">
      <c r="A716" s="59"/>
      <c r="B716" s="59"/>
    </row>
    <row r="717" spans="1:2" ht="15">
      <c r="A717" s="59"/>
      <c r="B717" s="59"/>
    </row>
    <row r="718" spans="1:2" ht="15">
      <c r="A718" s="59"/>
      <c r="B718" s="59"/>
    </row>
    <row r="719" spans="1:2" ht="15">
      <c r="A719" s="59"/>
      <c r="B719" s="59"/>
    </row>
    <row r="720" spans="1:2" ht="15">
      <c r="A720" s="59"/>
      <c r="B720" s="59"/>
    </row>
    <row r="721" spans="1:2" ht="15">
      <c r="A721" s="59"/>
      <c r="B721" s="59"/>
    </row>
    <row r="722" spans="1:2" ht="15">
      <c r="A722" s="59"/>
      <c r="B722" s="59"/>
    </row>
    <row r="723" spans="1:2" ht="15">
      <c r="A723" s="59"/>
      <c r="B723" s="59"/>
    </row>
    <row r="724" spans="1:2" ht="15">
      <c r="A724" s="59"/>
      <c r="B724" s="59"/>
    </row>
    <row r="725" spans="1:2" ht="15">
      <c r="A725" s="59"/>
      <c r="B725" s="59"/>
    </row>
    <row r="726" spans="1:2" ht="15">
      <c r="A726" s="59"/>
      <c r="B726" s="59"/>
    </row>
    <row r="727" spans="1:2" ht="15">
      <c r="A727" s="59"/>
      <c r="B727" s="59"/>
    </row>
    <row r="728" spans="1:2" ht="15">
      <c r="A728" s="59"/>
      <c r="B728" s="59"/>
    </row>
    <row r="729" spans="1:2" ht="15">
      <c r="A729" s="59"/>
      <c r="B729" s="59"/>
    </row>
    <row r="730" spans="1:2" ht="15">
      <c r="A730" s="59"/>
      <c r="B730" s="59"/>
    </row>
    <row r="731" spans="1:2" ht="15">
      <c r="A731" s="59"/>
      <c r="B731" s="59"/>
    </row>
    <row r="732" spans="1:2" ht="15">
      <c r="A732" s="59"/>
      <c r="B732" s="59"/>
    </row>
    <row r="733" spans="1:2" ht="15">
      <c r="A733" s="59"/>
      <c r="B733" s="59"/>
    </row>
    <row r="734" spans="1:2" ht="15">
      <c r="A734" s="59"/>
      <c r="B734" s="59"/>
    </row>
    <row r="735" spans="1:2" ht="15">
      <c r="A735" s="59"/>
      <c r="B735" s="59"/>
    </row>
    <row r="736" spans="1:2" ht="15">
      <c r="A736" s="59"/>
      <c r="B736" s="59"/>
    </row>
    <row r="737" spans="1:2" ht="15">
      <c r="A737" s="59"/>
      <c r="B737" s="59"/>
    </row>
    <row r="738" spans="1:2" ht="15">
      <c r="A738" s="59"/>
      <c r="B738" s="59"/>
    </row>
    <row r="739" spans="1:2" ht="15">
      <c r="A739" s="59"/>
      <c r="B739" s="59"/>
    </row>
    <row r="740" spans="1:2" ht="15">
      <c r="A740" s="59"/>
      <c r="B740" s="59"/>
    </row>
    <row r="741" spans="1:2" ht="15">
      <c r="A741" s="59"/>
      <c r="B741" s="59"/>
    </row>
    <row r="742" spans="1:2" ht="15">
      <c r="A742" s="59"/>
      <c r="B742" s="59"/>
    </row>
    <row r="743" spans="1:2" ht="15">
      <c r="A743" s="59"/>
      <c r="B743" s="59"/>
    </row>
    <row r="744" spans="1:2" ht="15">
      <c r="A744" s="59"/>
      <c r="B744" s="59"/>
    </row>
    <row r="745" spans="1:2" ht="15">
      <c r="A745" s="59"/>
      <c r="B745" s="59"/>
    </row>
    <row r="746" spans="1:2" ht="15">
      <c r="A746" s="59"/>
      <c r="B746" s="59"/>
    </row>
    <row r="747" spans="1:2" ht="15">
      <c r="A747" s="59"/>
      <c r="B747" s="59"/>
    </row>
    <row r="748" spans="1:2" ht="15">
      <c r="A748" s="59"/>
      <c r="B748" s="59"/>
    </row>
    <row r="749" spans="1:2" ht="15">
      <c r="A749" s="59"/>
      <c r="B749" s="59"/>
    </row>
    <row r="750" spans="1:2" ht="15">
      <c r="A750" s="59"/>
      <c r="B750" s="59"/>
    </row>
    <row r="751" spans="1:2" ht="15">
      <c r="A751" s="59"/>
      <c r="B751" s="59"/>
    </row>
    <row r="752" spans="1:2" ht="15">
      <c r="A752" s="59"/>
      <c r="B752" s="59"/>
    </row>
    <row r="753" spans="1:2" ht="15">
      <c r="A753" s="59"/>
      <c r="B753" s="59"/>
    </row>
    <row r="754" spans="1:2" ht="15">
      <c r="A754" s="59"/>
      <c r="B754" s="59"/>
    </row>
    <row r="755" spans="1:2" ht="15">
      <c r="A755" s="59"/>
      <c r="B755" s="59"/>
    </row>
    <row r="756" spans="1:2" ht="15">
      <c r="A756" s="59"/>
      <c r="B756" s="59"/>
    </row>
    <row r="757" spans="1:2" ht="15">
      <c r="A757" s="59"/>
      <c r="B757" s="59"/>
    </row>
    <row r="758" spans="1:2" ht="15">
      <c r="A758" s="59"/>
      <c r="B758" s="59"/>
    </row>
    <row r="759" spans="1:2" ht="15">
      <c r="A759" s="59"/>
      <c r="B759" s="59"/>
    </row>
    <row r="760" spans="1:2" ht="15">
      <c r="A760" s="59"/>
      <c r="B760" s="59"/>
    </row>
    <row r="761" spans="1:2" ht="15">
      <c r="A761" s="59"/>
      <c r="B761" s="59"/>
    </row>
    <row r="762" spans="1:2" ht="15">
      <c r="A762" s="59"/>
      <c r="B762" s="59"/>
    </row>
    <row r="763" spans="1:2" ht="15">
      <c r="A763" s="59"/>
      <c r="B763" s="59"/>
    </row>
    <row r="764" spans="1:2" ht="15">
      <c r="A764" s="59"/>
      <c r="B764" s="59"/>
    </row>
    <row r="765" spans="1:2" ht="15">
      <c r="A765" s="59"/>
      <c r="B765" s="59"/>
    </row>
    <row r="766" spans="1:2" ht="15">
      <c r="A766" s="59"/>
      <c r="B766" s="59"/>
    </row>
    <row r="767" spans="1:2" ht="15">
      <c r="A767" s="59"/>
      <c r="B767" s="59"/>
    </row>
    <row r="768" spans="1:2" ht="15">
      <c r="A768" s="59"/>
      <c r="B768" s="59"/>
    </row>
    <row r="769" spans="1:2" ht="15">
      <c r="A769" s="59"/>
      <c r="B769" s="59"/>
    </row>
    <row r="770" spans="1:2" ht="15">
      <c r="A770" s="59"/>
      <c r="B770" s="59"/>
    </row>
    <row r="771" spans="1:2" ht="15">
      <c r="A771" s="59"/>
      <c r="B771" s="59"/>
    </row>
    <row r="772" spans="1:2" ht="15">
      <c r="A772" s="59"/>
      <c r="B772" s="59"/>
    </row>
    <row r="773" spans="1:2" ht="15">
      <c r="A773" s="59"/>
      <c r="B773" s="59"/>
    </row>
    <row r="774" spans="1:2" ht="15">
      <c r="A774" s="59"/>
      <c r="B774" s="59"/>
    </row>
    <row r="775" spans="1:2" ht="15">
      <c r="A775" s="59"/>
      <c r="B775" s="59"/>
    </row>
    <row r="776" spans="1:2" ht="15">
      <c r="A776" s="59"/>
      <c r="B776" s="59"/>
    </row>
    <row r="777" spans="1:2" ht="15">
      <c r="A777" s="59"/>
      <c r="B777" s="59"/>
    </row>
    <row r="778" spans="1:2" ht="15">
      <c r="A778" s="59"/>
      <c r="B778" s="59"/>
    </row>
    <row r="779" spans="1:2" ht="15">
      <c r="A779" s="59"/>
      <c r="B779" s="59"/>
    </row>
    <row r="780" spans="1:2" ht="15">
      <c r="A780" s="59"/>
      <c r="B780" s="59"/>
    </row>
    <row r="781" spans="1:2" ht="15">
      <c r="A781" s="59"/>
      <c r="B781" s="59"/>
    </row>
    <row r="782" spans="1:2" ht="15">
      <c r="A782" s="59"/>
      <c r="B782" s="59"/>
    </row>
    <row r="783" spans="1:2" ht="15">
      <c r="A783" s="59"/>
      <c r="B783" s="59"/>
    </row>
    <row r="784" spans="1:2" ht="15">
      <c r="A784" s="59"/>
      <c r="B784" s="59"/>
    </row>
    <row r="785" spans="1:2" ht="15">
      <c r="A785" s="59"/>
      <c r="B785" s="59"/>
    </row>
    <row r="786" spans="1:2" ht="15">
      <c r="A786" s="59"/>
      <c r="B786" s="59"/>
    </row>
    <row r="787" spans="1:2" ht="15">
      <c r="A787" s="59"/>
      <c r="B787" s="59"/>
    </row>
    <row r="788" spans="1:2" ht="15">
      <c r="A788" s="59"/>
      <c r="B788" s="59"/>
    </row>
    <row r="789" spans="1:2" ht="15">
      <c r="A789" s="59"/>
      <c r="B789" s="59"/>
    </row>
    <row r="790" spans="1:2" ht="15">
      <c r="A790" s="59"/>
      <c r="B790" s="59"/>
    </row>
    <row r="791" spans="1:2" ht="15">
      <c r="A791" s="59"/>
      <c r="B791" s="59"/>
    </row>
    <row r="792" spans="1:2" ht="15">
      <c r="A792" s="59"/>
      <c r="B792" s="59"/>
    </row>
    <row r="793" spans="1:2" ht="15">
      <c r="A793" s="59"/>
      <c r="B793" s="59"/>
    </row>
    <row r="794" spans="1:2" ht="15">
      <c r="A794" s="59"/>
      <c r="B794" s="59"/>
    </row>
    <row r="795" spans="1:2" ht="15">
      <c r="A795" s="59"/>
      <c r="B795" s="59"/>
    </row>
    <row r="796" spans="1:2" ht="15">
      <c r="A796" s="59"/>
      <c r="B796" s="59"/>
    </row>
    <row r="797" spans="1:2" ht="15">
      <c r="A797" s="59"/>
      <c r="B797" s="59"/>
    </row>
    <row r="798" spans="1:2" ht="15">
      <c r="A798" s="59"/>
      <c r="B798" s="59"/>
    </row>
    <row r="799" spans="1:2" ht="15">
      <c r="A799" s="59"/>
      <c r="B799" s="59"/>
    </row>
    <row r="800" spans="1:2" ht="15">
      <c r="A800" s="59"/>
      <c r="B800" s="59"/>
    </row>
    <row r="801" spans="1:2" ht="15">
      <c r="A801" s="59"/>
      <c r="B801" s="59"/>
    </row>
    <row r="802" spans="1:2" ht="15">
      <c r="A802" s="59"/>
      <c r="B802" s="59"/>
    </row>
    <row r="803" spans="1:2" ht="15">
      <c r="A803" s="59"/>
      <c r="B803" s="59"/>
    </row>
    <row r="804" spans="1:2" ht="15">
      <c r="A804" s="59"/>
      <c r="B804" s="59"/>
    </row>
    <row r="805" spans="1:2" ht="15">
      <c r="A805" s="59"/>
      <c r="B805" s="59"/>
    </row>
    <row r="806" spans="1:2" ht="15">
      <c r="A806" s="59"/>
      <c r="B806" s="59"/>
    </row>
    <row r="807" spans="1:2" ht="15">
      <c r="A807" s="59"/>
      <c r="B807" s="59"/>
    </row>
    <row r="808" spans="1:2" ht="15">
      <c r="A808" s="59"/>
      <c r="B808" s="59"/>
    </row>
    <row r="809" spans="1:2" ht="15">
      <c r="A809" s="59"/>
      <c r="B809" s="59"/>
    </row>
    <row r="810" spans="1:2" ht="15">
      <c r="A810" s="59"/>
      <c r="B810" s="59"/>
    </row>
    <row r="811" spans="1:2" ht="15">
      <c r="A811" s="59"/>
      <c r="B811" s="59"/>
    </row>
    <row r="812" spans="1:2" ht="15">
      <c r="A812" s="59"/>
      <c r="B812" s="59"/>
    </row>
    <row r="813" spans="1:2" ht="15">
      <c r="A813" s="59"/>
      <c r="B813" s="59"/>
    </row>
    <row r="814" spans="1:2" ht="15">
      <c r="A814" s="59"/>
      <c r="B814" s="59"/>
    </row>
    <row r="815" spans="1:2" ht="15">
      <c r="A815" s="59"/>
      <c r="B815" s="59"/>
    </row>
    <row r="816" spans="1:2" ht="15">
      <c r="A816" s="59"/>
      <c r="B816" s="59"/>
    </row>
    <row r="817" spans="1:2" ht="15">
      <c r="A817" s="59"/>
      <c r="B817" s="59"/>
    </row>
    <row r="818" spans="1:2" ht="15">
      <c r="A818" s="59"/>
      <c r="B818" s="59"/>
    </row>
    <row r="819" spans="1:2" ht="15">
      <c r="A819" s="59"/>
      <c r="B819" s="59"/>
    </row>
    <row r="820" spans="1:2" ht="15">
      <c r="A820" s="59"/>
      <c r="B820" s="59"/>
    </row>
    <row r="821" spans="1:2" ht="15">
      <c r="A821" s="59"/>
      <c r="B821" s="59"/>
    </row>
    <row r="822" spans="1:2" ht="15">
      <c r="A822" s="59"/>
      <c r="B822" s="59"/>
    </row>
    <row r="823" spans="1:2" ht="15">
      <c r="A823" s="59"/>
      <c r="B823" s="59"/>
    </row>
    <row r="824" spans="1:2" ht="15">
      <c r="A824" s="59"/>
      <c r="B824" s="59"/>
    </row>
    <row r="825" spans="1:2" ht="15">
      <c r="A825" s="59"/>
      <c r="B825" s="59"/>
    </row>
    <row r="826" spans="1:2" ht="15">
      <c r="A826" s="59"/>
      <c r="B826" s="59"/>
    </row>
    <row r="827" spans="1:2" ht="15">
      <c r="A827" s="59"/>
      <c r="B827" s="59"/>
    </row>
    <row r="828" spans="1:2" ht="15">
      <c r="A828" s="59"/>
      <c r="B828" s="59"/>
    </row>
    <row r="829" spans="1:2" ht="15">
      <c r="A829" s="59"/>
      <c r="B829" s="59"/>
    </row>
    <row r="830" spans="1:2" ht="15">
      <c r="A830" s="59"/>
      <c r="B830" s="59"/>
    </row>
    <row r="831" spans="1:2" ht="15">
      <c r="A831" s="59"/>
      <c r="B831" s="59"/>
    </row>
    <row r="832" spans="1:2" ht="15">
      <c r="A832" s="59"/>
      <c r="B832" s="59"/>
    </row>
    <row r="833" spans="1:2" ht="15">
      <c r="A833" s="59"/>
      <c r="B833" s="59"/>
    </row>
    <row r="834" spans="1:2" ht="15">
      <c r="A834" s="59"/>
      <c r="B834" s="59"/>
    </row>
    <row r="835" spans="1:2" ht="15">
      <c r="A835" s="59"/>
      <c r="B835" s="59"/>
    </row>
    <row r="836" spans="1:2" ht="15">
      <c r="A836" s="59"/>
      <c r="B836" s="59"/>
    </row>
    <row r="837" spans="1:2" ht="15">
      <c r="A837" s="59"/>
      <c r="B837" s="59"/>
    </row>
    <row r="838" spans="1:2" ht="15">
      <c r="A838" s="59"/>
      <c r="B838" s="59"/>
    </row>
    <row r="839" spans="1:2" ht="15">
      <c r="A839" s="59"/>
      <c r="B839" s="59"/>
    </row>
    <row r="840" spans="1:2" ht="15">
      <c r="A840" s="59"/>
      <c r="B840" s="59"/>
    </row>
    <row r="841" spans="1:2" ht="15">
      <c r="A841" s="59"/>
      <c r="B841" s="59"/>
    </row>
    <row r="842" spans="1:2" ht="15">
      <c r="A842" s="59"/>
      <c r="B842" s="59"/>
    </row>
    <row r="843" spans="1:2" ht="15">
      <c r="A843" s="59"/>
      <c r="B843" s="59"/>
    </row>
    <row r="844" spans="1:2" ht="15">
      <c r="A844" s="59"/>
      <c r="B844" s="59"/>
    </row>
    <row r="845" spans="1:2" ht="15">
      <c r="A845" s="59"/>
      <c r="B845" s="59"/>
    </row>
    <row r="846" spans="1:2" ht="15">
      <c r="A846" s="59"/>
      <c r="B846" s="59"/>
    </row>
    <row r="847" spans="1:2" ht="15">
      <c r="A847" s="59"/>
      <c r="B847" s="59"/>
    </row>
    <row r="848" spans="1:2" ht="15">
      <c r="A848" s="59"/>
      <c r="B848" s="59"/>
    </row>
    <row r="849" spans="1:2" ht="15">
      <c r="A849" s="59"/>
      <c r="B849" s="59"/>
    </row>
    <row r="850" spans="1:2" ht="15">
      <c r="A850" s="59"/>
      <c r="B850" s="59"/>
    </row>
    <row r="851" spans="1:2" ht="15">
      <c r="A851" s="59"/>
      <c r="B851" s="59"/>
    </row>
    <row r="852" spans="1:2" ht="15">
      <c r="A852" s="59"/>
      <c r="B852" s="59"/>
    </row>
    <row r="853" spans="1:2" ht="15">
      <c r="A853" s="59"/>
      <c r="B853" s="59"/>
    </row>
    <row r="854" spans="1:2" ht="15">
      <c r="A854" s="59"/>
      <c r="B854" s="59"/>
    </row>
    <row r="855" spans="1:2" ht="15">
      <c r="A855" s="59"/>
      <c r="B855" s="59"/>
    </row>
    <row r="856" spans="1:2" ht="15">
      <c r="A856" s="59"/>
      <c r="B856" s="59"/>
    </row>
    <row r="857" spans="1:2" ht="15">
      <c r="A857" s="59"/>
      <c r="B857" s="59"/>
    </row>
    <row r="858" spans="1:2" ht="15">
      <c r="A858" s="59"/>
      <c r="B858" s="59"/>
    </row>
    <row r="859" spans="1:2" ht="15">
      <c r="A859" s="59"/>
      <c r="B859" s="59"/>
    </row>
    <row r="860" spans="1:2" ht="15">
      <c r="A860" s="59"/>
      <c r="B860" s="59"/>
    </row>
    <row r="861" spans="1:2" ht="15">
      <c r="A861" s="59"/>
      <c r="B861" s="59"/>
    </row>
    <row r="862" spans="1:2" ht="15">
      <c r="A862" s="59"/>
      <c r="B862" s="59"/>
    </row>
    <row r="863" spans="1:2" ht="15">
      <c r="A863" s="59"/>
      <c r="B863" s="59"/>
    </row>
    <row r="864" spans="1:2" ht="15">
      <c r="A864" s="59"/>
      <c r="B864" s="59"/>
    </row>
    <row r="865" spans="1:2" ht="15">
      <c r="A865" s="59"/>
      <c r="B865" s="59"/>
    </row>
    <row r="866" spans="1:2" ht="15">
      <c r="A866" s="59"/>
      <c r="B866" s="59"/>
    </row>
    <row r="867" spans="1:2" ht="15">
      <c r="A867" s="59"/>
      <c r="B867" s="59"/>
    </row>
    <row r="868" spans="1:2" ht="15">
      <c r="A868" s="59"/>
      <c r="B868" s="59"/>
    </row>
    <row r="869" spans="1:2" ht="15">
      <c r="A869" s="59"/>
      <c r="B869" s="59"/>
    </row>
    <row r="870" spans="1:2" ht="15">
      <c r="A870" s="59"/>
      <c r="B870" s="59"/>
    </row>
    <row r="871" spans="1:2" ht="15">
      <c r="A871" s="59"/>
      <c r="B871" s="59"/>
    </row>
    <row r="872" spans="1:2" ht="15">
      <c r="A872" s="59"/>
      <c r="B872" s="59"/>
    </row>
    <row r="873" spans="1:2" ht="15">
      <c r="A873" s="59"/>
      <c r="B873" s="59"/>
    </row>
    <row r="874" spans="1:2" ht="15">
      <c r="A874" s="59"/>
      <c r="B874" s="59"/>
    </row>
    <row r="875" spans="1:2" ht="15">
      <c r="A875" s="59"/>
      <c r="B875" s="59"/>
    </row>
    <row r="876" spans="1:2" ht="15">
      <c r="A876" s="59"/>
      <c r="B876" s="59"/>
    </row>
    <row r="877" spans="1:2" ht="15">
      <c r="A877" s="59"/>
      <c r="B877" s="59"/>
    </row>
    <row r="878" spans="1:2" ht="15">
      <c r="A878" s="59"/>
      <c r="B878" s="59"/>
    </row>
    <row r="879" spans="1:2" ht="15">
      <c r="A879" s="59"/>
      <c r="B879" s="59"/>
    </row>
    <row r="880" spans="1:2" ht="15">
      <c r="A880" s="59"/>
      <c r="B880" s="59"/>
    </row>
    <row r="881" spans="1:2" ht="15">
      <c r="A881" s="59"/>
      <c r="B881" s="59"/>
    </row>
    <row r="882" spans="1:2" ht="15">
      <c r="A882" s="59"/>
      <c r="B882" s="59"/>
    </row>
    <row r="883" spans="1:2" ht="15">
      <c r="A883" s="59"/>
      <c r="B883" s="59"/>
    </row>
    <row r="884" spans="1:2" ht="15">
      <c r="A884" s="59"/>
      <c r="B884" s="59"/>
    </row>
    <row r="885" spans="1:2" ht="15">
      <c r="A885" s="59"/>
      <c r="B885" s="59"/>
    </row>
    <row r="886" spans="1:2" ht="15">
      <c r="A886" s="59"/>
      <c r="B886" s="59"/>
    </row>
    <row r="887" spans="1:2" ht="15">
      <c r="A887" s="59"/>
      <c r="B887" s="59"/>
    </row>
    <row r="888" spans="1:2" ht="15">
      <c r="A888" s="59"/>
      <c r="B888" s="59"/>
    </row>
    <row r="889" spans="1:2" ht="15">
      <c r="A889" s="59"/>
      <c r="B889" s="59"/>
    </row>
    <row r="890" spans="1:2" ht="15">
      <c r="A890" s="59"/>
      <c r="B890" s="59"/>
    </row>
    <row r="891" spans="1:2" ht="15">
      <c r="A891" s="59"/>
      <c r="B891" s="59"/>
    </row>
    <row r="892" spans="1:2" ht="15">
      <c r="A892" s="59"/>
      <c r="B892" s="59"/>
    </row>
    <row r="893" spans="1:2" ht="15">
      <c r="A893" s="59"/>
      <c r="B893" s="59"/>
    </row>
    <row r="894" spans="1:2" ht="15">
      <c r="A894" s="59"/>
      <c r="B894" s="59"/>
    </row>
    <row r="895" spans="1:2" ht="15">
      <c r="A895" s="59"/>
      <c r="B895" s="59"/>
    </row>
    <row r="896" spans="1:2" ht="15">
      <c r="A896" s="59"/>
      <c r="B896" s="59"/>
    </row>
    <row r="897" spans="1:2" ht="15">
      <c r="A897" s="59"/>
      <c r="B897" s="59"/>
    </row>
    <row r="898" spans="1:2" ht="15">
      <c r="A898" s="59"/>
      <c r="B898" s="59"/>
    </row>
    <row r="899" spans="1:2" ht="15">
      <c r="A899" s="59"/>
      <c r="B899" s="59"/>
    </row>
    <row r="900" spans="1:2" ht="15">
      <c r="A900" s="59"/>
      <c r="B900" s="59"/>
    </row>
    <row r="901" spans="1:2" ht="15">
      <c r="A901" s="59"/>
      <c r="B901" s="59"/>
    </row>
    <row r="902" spans="1:2" ht="15">
      <c r="A902" s="59"/>
      <c r="B902" s="59"/>
    </row>
    <row r="903" spans="1:2" ht="15">
      <c r="A903" s="59"/>
      <c r="B903" s="59"/>
    </row>
    <row r="904" spans="1:2" ht="15">
      <c r="A904" s="59"/>
      <c r="B904" s="59"/>
    </row>
    <row r="905" spans="1:2" ht="15">
      <c r="A905" s="59"/>
      <c r="B905" s="59"/>
    </row>
    <row r="906" spans="1:2" ht="15">
      <c r="A906" s="59"/>
      <c r="B906" s="59"/>
    </row>
    <row r="907" spans="1:2" ht="15">
      <c r="A907" s="59"/>
      <c r="B907" s="59"/>
    </row>
    <row r="908" spans="1:2" ht="15">
      <c r="A908" s="59"/>
      <c r="B908" s="59"/>
    </row>
    <row r="909" spans="1:2" ht="15">
      <c r="A909" s="59"/>
      <c r="B909" s="59"/>
    </row>
    <row r="910" spans="1:2" ht="15">
      <c r="A910" s="59"/>
      <c r="B910" s="59"/>
    </row>
    <row r="911" spans="1:2" ht="15">
      <c r="A911" s="59"/>
      <c r="B911" s="59"/>
    </row>
    <row r="912" spans="1:2" ht="15">
      <c r="A912" s="59"/>
      <c r="B912" s="59"/>
    </row>
    <row r="913" spans="1:2" ht="15">
      <c r="A913" s="59"/>
      <c r="B913" s="59"/>
    </row>
    <row r="914" spans="1:2" ht="15">
      <c r="A914" s="59"/>
      <c r="B914" s="59"/>
    </row>
    <row r="915" spans="1:2" ht="15">
      <c r="A915" s="59"/>
      <c r="B915" s="59"/>
    </row>
    <row r="916" spans="1:2" ht="15">
      <c r="A916" s="59"/>
      <c r="B916" s="59"/>
    </row>
    <row r="917" spans="1:2" ht="15">
      <c r="A917" s="59"/>
      <c r="B917" s="59"/>
    </row>
    <row r="918" spans="1:2" ht="15">
      <c r="A918" s="59"/>
      <c r="B918" s="59"/>
    </row>
    <row r="919" spans="1:2" ht="15">
      <c r="A919" s="59"/>
      <c r="B919" s="59"/>
    </row>
    <row r="920" spans="1:2" ht="15">
      <c r="A920" s="59"/>
      <c r="B920" s="59"/>
    </row>
    <row r="921" spans="1:2" ht="15">
      <c r="A921" s="59"/>
      <c r="B921" s="59"/>
    </row>
    <row r="922" spans="1:2" ht="15">
      <c r="A922" s="59"/>
      <c r="B922" s="59"/>
    </row>
    <row r="923" spans="1:2" ht="15">
      <c r="A923" s="59"/>
      <c r="B923" s="59"/>
    </row>
    <row r="924" spans="1:2" ht="15">
      <c r="A924" s="59"/>
      <c r="B924" s="59"/>
    </row>
    <row r="925" spans="1:2" ht="15">
      <c r="A925" s="59"/>
      <c r="B925" s="59"/>
    </row>
    <row r="926" spans="1:2" ht="15">
      <c r="A926" s="59"/>
      <c r="B926" s="59"/>
    </row>
    <row r="927" spans="1:2" ht="15">
      <c r="A927" s="59"/>
      <c r="B927" s="59"/>
    </row>
    <row r="928" spans="1:2" ht="15">
      <c r="A928" s="59"/>
      <c r="B928" s="59"/>
    </row>
    <row r="929" spans="1:2" ht="15">
      <c r="A929" s="59"/>
      <c r="B929" s="59"/>
    </row>
    <row r="930" spans="1:2" ht="15">
      <c r="A930" s="59"/>
      <c r="B930" s="59"/>
    </row>
    <row r="931" spans="1:2" ht="15">
      <c r="A931" s="59"/>
      <c r="B931" s="59"/>
    </row>
    <row r="932" spans="1:2" ht="15">
      <c r="A932" s="59"/>
      <c r="B932" s="59"/>
    </row>
    <row r="933" spans="1:2" ht="15">
      <c r="A933" s="59"/>
      <c r="B933" s="59"/>
    </row>
    <row r="934" spans="1:2" ht="15">
      <c r="A934" s="59"/>
      <c r="B934" s="59"/>
    </row>
    <row r="935" spans="1:2" ht="15">
      <c r="A935" s="59"/>
      <c r="B935" s="59"/>
    </row>
    <row r="936" spans="1:2" ht="15">
      <c r="A936" s="59"/>
      <c r="B936" s="59"/>
    </row>
    <row r="937" spans="1:2" ht="15">
      <c r="A937" s="59"/>
      <c r="B937" s="59"/>
    </row>
    <row r="938" spans="1:2" ht="15">
      <c r="A938" s="59"/>
      <c r="B938" s="59"/>
    </row>
    <row r="939" spans="1:2" ht="15">
      <c r="A939" s="59"/>
      <c r="B939" s="59"/>
    </row>
    <row r="940" spans="1:2" ht="15">
      <c r="A940" s="59"/>
      <c r="B940" s="59"/>
    </row>
    <row r="941" spans="1:2" ht="15">
      <c r="A941" s="59"/>
      <c r="B941" s="59"/>
    </row>
    <row r="942" spans="1:2" ht="15">
      <c r="A942" s="59"/>
      <c r="B942" s="59"/>
    </row>
    <row r="943" spans="1:2" ht="15">
      <c r="A943" s="59"/>
      <c r="B943" s="59"/>
    </row>
    <row r="944" spans="1:2" ht="15">
      <c r="A944" s="59"/>
      <c r="B944" s="59"/>
    </row>
    <row r="945" spans="1:2" ht="15">
      <c r="A945" s="59"/>
      <c r="B945" s="59"/>
    </row>
    <row r="946" spans="1:2" ht="15">
      <c r="A946" s="59"/>
      <c r="B946" s="59"/>
    </row>
    <row r="947" spans="1:2" ht="15">
      <c r="A947" s="59"/>
      <c r="B947" s="59"/>
    </row>
    <row r="948" spans="1:2" ht="15">
      <c r="A948" s="59"/>
      <c r="B948" s="59"/>
    </row>
    <row r="949" spans="1:2" ht="15">
      <c r="A949" s="59"/>
      <c r="B949" s="59"/>
    </row>
    <row r="950" spans="1:2" ht="15">
      <c r="A950" s="59"/>
      <c r="B950" s="59"/>
    </row>
    <row r="951" spans="1:2" ht="15">
      <c r="A951" s="59"/>
      <c r="B951" s="59"/>
    </row>
    <row r="952" spans="1:2" ht="15">
      <c r="A952" s="59"/>
      <c r="B952" s="59"/>
    </row>
    <row r="953" spans="1:2" ht="15">
      <c r="A953" s="59"/>
      <c r="B953" s="59"/>
    </row>
    <row r="954" spans="1:2" ht="15">
      <c r="A954" s="59"/>
      <c r="B954" s="59"/>
    </row>
    <row r="955" spans="1:2" ht="15">
      <c r="A955" s="59"/>
      <c r="B955" s="59"/>
    </row>
    <row r="956" spans="1:2" ht="15">
      <c r="A956" s="59"/>
      <c r="B956" s="59"/>
    </row>
    <row r="957" spans="1:2" ht="15">
      <c r="A957" s="59"/>
      <c r="B957" s="59"/>
    </row>
    <row r="958" spans="1:2" ht="15">
      <c r="A958" s="59"/>
      <c r="B958" s="59"/>
    </row>
    <row r="959" spans="1:2" ht="15">
      <c r="A959" s="59"/>
      <c r="B959" s="59"/>
    </row>
    <row r="960" spans="1:2" ht="15">
      <c r="A960" s="59"/>
      <c r="B960" s="59"/>
    </row>
    <row r="961" spans="1:2" ht="15">
      <c r="A961" s="59"/>
      <c r="B961" s="59"/>
    </row>
    <row r="962" spans="1:2" ht="15">
      <c r="A962" s="59"/>
      <c r="B962" s="59"/>
    </row>
    <row r="963" spans="1:2" ht="15">
      <c r="A963" s="59"/>
      <c r="B963" s="59"/>
    </row>
    <row r="964" spans="1:2" ht="15">
      <c r="A964" s="59"/>
      <c r="B964" s="59"/>
    </row>
    <row r="965" spans="1:2" ht="15">
      <c r="A965" s="59"/>
      <c r="B965" s="59"/>
    </row>
    <row r="966" spans="1:2" ht="15">
      <c r="A966" s="59"/>
      <c r="B966" s="59"/>
    </row>
    <row r="967" spans="1:2" ht="15">
      <c r="A967" s="59"/>
      <c r="B967" s="59"/>
    </row>
    <row r="968" spans="1:2" ht="15">
      <c r="A968" s="59"/>
      <c r="B968" s="59"/>
    </row>
    <row r="969" spans="1:2" ht="15">
      <c r="A969" s="59"/>
      <c r="B969" s="59"/>
    </row>
    <row r="970" spans="1:2" ht="15">
      <c r="A970" s="59"/>
      <c r="B970" s="59"/>
    </row>
    <row r="971" spans="1:2" ht="15">
      <c r="A971" s="59"/>
      <c r="B971" s="59"/>
    </row>
    <row r="972" spans="1:2" ht="15">
      <c r="A972" s="59"/>
      <c r="B972" s="59"/>
    </row>
    <row r="973" spans="1:2" ht="15">
      <c r="A973" s="59"/>
      <c r="B973" s="59"/>
    </row>
    <row r="974" spans="1:2" ht="15">
      <c r="A974" s="59"/>
      <c r="B974" s="59"/>
    </row>
    <row r="975" spans="1:2" ht="15">
      <c r="A975" s="59"/>
      <c r="B975" s="59"/>
    </row>
    <row r="976" spans="1:2" ht="15">
      <c r="A976" s="59"/>
      <c r="B976" s="59"/>
    </row>
    <row r="977" spans="1:2" ht="15">
      <c r="A977" s="59"/>
      <c r="B977" s="59"/>
    </row>
    <row r="978" spans="1:2" ht="15">
      <c r="A978" s="59"/>
      <c r="B978" s="59"/>
    </row>
    <row r="979" spans="1:2" ht="15">
      <c r="A979" s="59"/>
      <c r="B979" s="59"/>
    </row>
    <row r="980" spans="1:2" ht="15">
      <c r="A980" s="59"/>
      <c r="B980" s="59"/>
    </row>
    <row r="981" spans="1:2" ht="15">
      <c r="A981" s="59"/>
      <c r="B981" s="59"/>
    </row>
    <row r="982" spans="1:2" ht="15">
      <c r="A982" s="59"/>
      <c r="B982" s="59"/>
    </row>
    <row r="983" spans="1:2" ht="15">
      <c r="A983" s="59"/>
      <c r="B983" s="59"/>
    </row>
    <row r="984" spans="1:2" ht="15">
      <c r="A984" s="59"/>
      <c r="B984" s="59"/>
    </row>
    <row r="985" spans="1:2" ht="15">
      <c r="A985" s="59"/>
      <c r="B985" s="59"/>
    </row>
    <row r="986" spans="1:2" ht="15">
      <c r="A986" s="59"/>
      <c r="B986" s="59"/>
    </row>
    <row r="987" spans="1:2" ht="15">
      <c r="A987" s="59"/>
      <c r="B987" s="59"/>
    </row>
    <row r="988" spans="1:2" ht="15">
      <c r="A988" s="59"/>
      <c r="B988" s="59"/>
    </row>
    <row r="989" spans="1:2" ht="15">
      <c r="A989" s="59"/>
      <c r="B989" s="59"/>
    </row>
    <row r="990" spans="1:2" ht="15">
      <c r="A990" s="59"/>
      <c r="B990" s="59"/>
    </row>
    <row r="991" spans="1:2" ht="15">
      <c r="A991" s="59"/>
      <c r="B991" s="59"/>
    </row>
    <row r="992" spans="1:2" ht="15">
      <c r="A992" s="59"/>
      <c r="B992" s="59"/>
    </row>
    <row r="993" spans="1:2" ht="15">
      <c r="A993" s="59"/>
      <c r="B993" s="59"/>
    </row>
    <row r="994" spans="1:2" ht="15">
      <c r="A994" s="59"/>
      <c r="B994" s="59"/>
    </row>
    <row r="995" spans="1:2" ht="15">
      <c r="A995" s="59"/>
      <c r="B995" s="59"/>
    </row>
    <row r="996" spans="1:2" ht="15">
      <c r="A996" s="59"/>
      <c r="B996" s="59"/>
    </row>
    <row r="997" spans="1:2" ht="15">
      <c r="A997" s="59"/>
      <c r="B997" s="59"/>
    </row>
    <row r="998" spans="1:2" ht="15">
      <c r="A998" s="59"/>
      <c r="B998" s="59"/>
    </row>
    <row r="999" spans="1:2" ht="15">
      <c r="A999" s="59"/>
      <c r="B999" s="59"/>
    </row>
    <row r="1000" spans="1:2" ht="15">
      <c r="A1000" s="59"/>
      <c r="B1000" s="59"/>
    </row>
    <row r="1001" spans="1:2" ht="15">
      <c r="A1001" s="59"/>
      <c r="B1001" s="59"/>
    </row>
    <row r="1002" spans="1:2" ht="15">
      <c r="A1002" s="59"/>
      <c r="B1002" s="59"/>
    </row>
    <row r="1003" spans="1:2" ht="15">
      <c r="A1003" s="59"/>
      <c r="B1003" s="59"/>
    </row>
    <row r="1004" spans="1:2" ht="15">
      <c r="A1004" s="59"/>
      <c r="B1004" s="59"/>
    </row>
    <row r="1005" spans="1:2" ht="15">
      <c r="A1005" s="59"/>
      <c r="B1005" s="59"/>
    </row>
    <row r="1006" spans="1:2" ht="15">
      <c r="A1006" s="59"/>
      <c r="B1006" s="59"/>
    </row>
    <row r="1007" spans="1:2" ht="15">
      <c r="A1007" s="59"/>
      <c r="B1007" s="59"/>
    </row>
    <row r="1008" spans="1:2" ht="15">
      <c r="A1008" s="59"/>
      <c r="B1008" s="59"/>
    </row>
    <row r="1009" spans="1:2" ht="15">
      <c r="A1009" s="59"/>
      <c r="B1009" s="59"/>
    </row>
    <row r="1010" spans="1:2" ht="15">
      <c r="A1010" s="59"/>
      <c r="B1010" s="59"/>
    </row>
    <row r="1011" spans="1:2" ht="15">
      <c r="A1011" s="59"/>
      <c r="B1011" s="59"/>
    </row>
    <row r="1012" spans="1:2" ht="15">
      <c r="A1012" s="59"/>
      <c r="B1012" s="59"/>
    </row>
    <row r="1013" spans="1:2" ht="15">
      <c r="A1013" s="59"/>
      <c r="B1013" s="59"/>
    </row>
    <row r="1014" spans="1:2" ht="15">
      <c r="A1014" s="59"/>
      <c r="B1014" s="59"/>
    </row>
    <row r="1015" spans="1:2" ht="15">
      <c r="A1015" s="59"/>
      <c r="B1015" s="59"/>
    </row>
    <row r="1016" spans="1:2" ht="15">
      <c r="A1016" s="59"/>
      <c r="B1016" s="59"/>
    </row>
    <row r="1017" spans="1:2" ht="15">
      <c r="A1017" s="59"/>
      <c r="B1017" s="59"/>
    </row>
    <row r="1018" spans="1:2" ht="15">
      <c r="A1018" s="59"/>
      <c r="B1018" s="59"/>
    </row>
    <row r="1019" spans="1:2" ht="15">
      <c r="A1019" s="59"/>
      <c r="B1019" s="59"/>
    </row>
    <row r="1020" spans="1:2" ht="15">
      <c r="A1020" s="59"/>
      <c r="B1020" s="59"/>
    </row>
    <row r="1021" spans="1:2" ht="15">
      <c r="A1021" s="59"/>
      <c r="B1021" s="59"/>
    </row>
    <row r="1022" spans="1:2" ht="15">
      <c r="A1022" s="59"/>
      <c r="B1022" s="59"/>
    </row>
    <row r="1023" spans="1:2" ht="15">
      <c r="A1023" s="59"/>
      <c r="B1023" s="59"/>
    </row>
    <row r="1024" spans="1:2" ht="15">
      <c r="A1024" s="59"/>
      <c r="B1024" s="59"/>
    </row>
    <row r="1025" spans="1:2" ht="15">
      <c r="A1025" s="59"/>
      <c r="B1025" s="59"/>
    </row>
    <row r="1026" spans="1:2" ht="15">
      <c r="A1026" s="59"/>
      <c r="B1026" s="59"/>
    </row>
    <row r="1027" spans="1:2" ht="15">
      <c r="A1027" s="59"/>
      <c r="B1027" s="59"/>
    </row>
    <row r="1028" spans="1:2" ht="15">
      <c r="A1028" s="59"/>
      <c r="B1028" s="59"/>
    </row>
    <row r="1029" spans="1:2" ht="15">
      <c r="A1029" s="59"/>
      <c r="B1029" s="59"/>
    </row>
    <row r="1030" spans="1:2" ht="15">
      <c r="A1030" s="59"/>
      <c r="B1030" s="59"/>
    </row>
    <row r="1031" spans="1:2" ht="15">
      <c r="A1031" s="59"/>
      <c r="B1031" s="59"/>
    </row>
    <row r="1032" spans="1:2" ht="15">
      <c r="A1032" s="59"/>
      <c r="B1032" s="59"/>
    </row>
    <row r="1033" spans="1:2" ht="15">
      <c r="A1033" s="59"/>
      <c r="B1033" s="59"/>
    </row>
    <row r="1034" spans="1:2" ht="15">
      <c r="A1034" s="59"/>
      <c r="B1034" s="59"/>
    </row>
    <row r="1035" spans="1:2" ht="15">
      <c r="A1035" s="59"/>
      <c r="B1035" s="59"/>
    </row>
    <row r="1036" spans="1:2" ht="15">
      <c r="A1036" s="59"/>
      <c r="B1036" s="59"/>
    </row>
    <row r="1037" spans="1:2" ht="15">
      <c r="A1037" s="59"/>
      <c r="B1037" s="59"/>
    </row>
    <row r="1038" spans="1:2" ht="15">
      <c r="A1038" s="59"/>
      <c r="B1038" s="59"/>
    </row>
    <row r="1039" spans="1:2" ht="15">
      <c r="A1039" s="59"/>
      <c r="B1039" s="59"/>
    </row>
    <row r="1040" spans="1:2" ht="15">
      <c r="A1040" s="59"/>
      <c r="B1040" s="59"/>
    </row>
    <row r="1041" spans="1:2" ht="15">
      <c r="A1041" s="59"/>
      <c r="B1041" s="59"/>
    </row>
    <row r="1042" spans="1:2" ht="15">
      <c r="A1042" s="59"/>
      <c r="B1042" s="59"/>
    </row>
    <row r="1043" spans="1:2" ht="15">
      <c r="A1043" s="59"/>
      <c r="B1043" s="59"/>
    </row>
    <row r="1044" spans="1:2" ht="15">
      <c r="A1044" s="59"/>
      <c r="B1044" s="59"/>
    </row>
    <row r="1045" spans="1:2" ht="15">
      <c r="A1045" s="59"/>
      <c r="B1045" s="59"/>
    </row>
    <row r="1046" spans="1:2" ht="15">
      <c r="A1046" s="59"/>
      <c r="B1046" s="59"/>
    </row>
    <row r="1047" spans="1:2" ht="15">
      <c r="A1047" s="59"/>
      <c r="B1047" s="59"/>
    </row>
    <row r="1048" spans="1:2" ht="15">
      <c r="A1048" s="59"/>
      <c r="B1048" s="59"/>
    </row>
    <row r="1049" spans="1:2" ht="15">
      <c r="A1049" s="59"/>
      <c r="B1049" s="59"/>
    </row>
    <row r="1050" spans="1:2" ht="15">
      <c r="A1050" s="59"/>
      <c r="B1050" s="59"/>
    </row>
    <row r="1051" spans="1:2" ht="15">
      <c r="A1051" s="59"/>
      <c r="B1051" s="59"/>
    </row>
    <row r="1052" spans="1:2" ht="15">
      <c r="A1052" s="59"/>
      <c r="B1052" s="59"/>
    </row>
    <row r="1053" spans="1:2" ht="15">
      <c r="A1053" s="59"/>
      <c r="B1053" s="59"/>
    </row>
    <row r="1054" spans="1:2" ht="15">
      <c r="A1054" s="59"/>
      <c r="B1054" s="59"/>
    </row>
    <row r="1055" spans="1:2" ht="15">
      <c r="A1055" s="59"/>
      <c r="B1055" s="59"/>
    </row>
    <row r="1056" spans="1:2" ht="15">
      <c r="A1056" s="59"/>
      <c r="B1056" s="59"/>
    </row>
    <row r="1057" spans="1:2" ht="15">
      <c r="A1057" s="59"/>
      <c r="B1057" s="59"/>
    </row>
    <row r="1058" spans="1:2" ht="15">
      <c r="A1058" s="59"/>
      <c r="B1058" s="59"/>
    </row>
    <row r="1059" spans="1:2" ht="15">
      <c r="A1059" s="59"/>
      <c r="B1059" s="59"/>
    </row>
    <row r="1060" spans="1:2" ht="15">
      <c r="A1060" s="59"/>
      <c r="B1060" s="59"/>
    </row>
    <row r="1061" spans="1:2" ht="15">
      <c r="A1061" s="59"/>
      <c r="B1061" s="59"/>
    </row>
    <row r="1062" spans="1:2" ht="15">
      <c r="A1062" s="59"/>
      <c r="B1062" s="59"/>
    </row>
    <row r="1063" spans="1:2" ht="15">
      <c r="A1063" s="59"/>
      <c r="B1063" s="59"/>
    </row>
    <row r="1064" spans="1:2" ht="15">
      <c r="A1064" s="59"/>
      <c r="B1064" s="59"/>
    </row>
    <row r="1065" spans="1:2" ht="15">
      <c r="A1065" s="59"/>
      <c r="B1065" s="59"/>
    </row>
    <row r="1066" spans="1:2" ht="15">
      <c r="A1066" s="59"/>
      <c r="B1066" s="59"/>
    </row>
    <row r="1067" spans="1:2" ht="15">
      <c r="A1067" s="59"/>
      <c r="B1067" s="59"/>
    </row>
    <row r="1068" spans="1:2" ht="15">
      <c r="A1068" s="59"/>
      <c r="B1068" s="59"/>
    </row>
    <row r="1069" spans="1:2" ht="15">
      <c r="A1069" s="59"/>
      <c r="B1069" s="59"/>
    </row>
    <row r="1070" spans="1:2" ht="15">
      <c r="A1070" s="59"/>
      <c r="B1070" s="59"/>
    </row>
    <row r="1071" spans="1:2" ht="15">
      <c r="A1071" s="59"/>
      <c r="B1071" s="59"/>
    </row>
    <row r="1072" spans="1:2" ht="15">
      <c r="A1072" s="59"/>
      <c r="B1072" s="59"/>
    </row>
    <row r="1073" spans="1:2" ht="15">
      <c r="A1073" s="59"/>
      <c r="B1073" s="59"/>
    </row>
    <row r="1074" spans="1:2" ht="15">
      <c r="A1074" s="59"/>
      <c r="B1074" s="59"/>
    </row>
    <row r="1075" spans="1:2" ht="15">
      <c r="A1075" s="59"/>
      <c r="B1075" s="59"/>
    </row>
    <row r="1076" spans="1:2" ht="15">
      <c r="A1076" s="59"/>
      <c r="B1076" s="59"/>
    </row>
    <row r="1077" spans="1:2" ht="15">
      <c r="A1077" s="59"/>
      <c r="B1077" s="59"/>
    </row>
    <row r="1078" spans="1:2" ht="15">
      <c r="A1078" s="59"/>
      <c r="B1078" s="59"/>
    </row>
    <row r="1079" spans="1:2" ht="15">
      <c r="A1079" s="59"/>
      <c r="B1079" s="59"/>
    </row>
    <row r="1080" spans="1:2" ht="15">
      <c r="A1080" s="59"/>
      <c r="B1080" s="59"/>
    </row>
    <row r="1081" spans="1:2" ht="15">
      <c r="A1081" s="59"/>
      <c r="B1081" s="59"/>
    </row>
    <row r="1082" spans="1:2" ht="15">
      <c r="A1082" s="59"/>
      <c r="B1082" s="59"/>
    </row>
    <row r="1083" spans="1:2" ht="15">
      <c r="A1083" s="59"/>
      <c r="B1083" s="59"/>
    </row>
    <row r="1084" spans="1:2" ht="15">
      <c r="A1084" s="59"/>
      <c r="B1084" s="59"/>
    </row>
    <row r="1085" spans="1:2" ht="15">
      <c r="A1085" s="59"/>
      <c r="B1085" s="59"/>
    </row>
    <row r="1086" spans="1:2" ht="15">
      <c r="A1086" s="59"/>
      <c r="B1086" s="59"/>
    </row>
    <row r="1087" spans="1:2" ht="15">
      <c r="A1087" s="59"/>
      <c r="B1087" s="59"/>
    </row>
    <row r="1088" spans="1:2" ht="15">
      <c r="A1088" s="59"/>
      <c r="B1088" s="59"/>
    </row>
    <row r="1089" spans="1:2" ht="15">
      <c r="A1089" s="59"/>
      <c r="B1089" s="59"/>
    </row>
    <row r="1090" spans="1:2" ht="15">
      <c r="A1090" s="59"/>
      <c r="B1090" s="59"/>
    </row>
    <row r="1091" spans="1:2" ht="15">
      <c r="A1091" s="59"/>
      <c r="B1091" s="59"/>
    </row>
    <row r="1092" spans="1:2" ht="15">
      <c r="A1092" s="59"/>
      <c r="B1092" s="59"/>
    </row>
    <row r="1093" spans="1:2" ht="15">
      <c r="A1093" s="59"/>
      <c r="B1093" s="59"/>
    </row>
    <row r="1094" spans="1:2" ht="15">
      <c r="A1094" s="59"/>
      <c r="B1094" s="59"/>
    </row>
    <row r="1095" spans="1:2" ht="15">
      <c r="A1095" s="59"/>
      <c r="B1095" s="59"/>
    </row>
    <row r="1096" spans="1:2" ht="15">
      <c r="A1096" s="59"/>
      <c r="B1096" s="59"/>
    </row>
    <row r="1097" spans="1:2" ht="15">
      <c r="A1097" s="59"/>
      <c r="B1097" s="59"/>
    </row>
    <row r="1098" spans="1:2" ht="15">
      <c r="A1098" s="59"/>
      <c r="B1098" s="59"/>
    </row>
    <row r="1099" spans="1:2" ht="15">
      <c r="A1099" s="59"/>
      <c r="B1099" s="59"/>
    </row>
    <row r="1100" spans="1:2" ht="15">
      <c r="A1100" s="59"/>
      <c r="B1100" s="59"/>
    </row>
    <row r="1101" spans="1:2" ht="15">
      <c r="A1101" s="59"/>
      <c r="B1101" s="59"/>
    </row>
    <row r="1102" spans="1:2" ht="15">
      <c r="A1102" s="59"/>
      <c r="B1102" s="59"/>
    </row>
    <row r="1103" spans="1:2" ht="15">
      <c r="A1103" s="59"/>
      <c r="B1103" s="59"/>
    </row>
    <row r="1104" spans="1:2" ht="15">
      <c r="A1104" s="59"/>
      <c r="B1104" s="59"/>
    </row>
    <row r="1105" spans="1:2" ht="15">
      <c r="A1105" s="59"/>
      <c r="B1105" s="59"/>
    </row>
    <row r="1106" spans="1:2" ht="15">
      <c r="A1106" s="59"/>
      <c r="B1106" s="59"/>
    </row>
    <row r="1107" spans="1:2" ht="15">
      <c r="A1107" s="59"/>
      <c r="B1107" s="59"/>
    </row>
    <row r="1108" spans="1:2" ht="15">
      <c r="A1108" s="59"/>
      <c r="B1108" s="59"/>
    </row>
    <row r="1109" spans="1:2" ht="15">
      <c r="A1109" s="59"/>
      <c r="B1109" s="59"/>
    </row>
    <row r="1110" spans="1:2" ht="15">
      <c r="A1110" s="59"/>
      <c r="B1110" s="59"/>
    </row>
    <row r="1111" spans="1:2" ht="15">
      <c r="A1111" s="59"/>
      <c r="B1111" s="59"/>
    </row>
    <row r="1112" spans="1:2" ht="15">
      <c r="A1112" s="59"/>
      <c r="B1112" s="59"/>
    </row>
    <row r="1113" spans="1:2" ht="15">
      <c r="A1113" s="59"/>
      <c r="B1113" s="59"/>
    </row>
    <row r="1114" spans="1:2" ht="15">
      <c r="A1114" s="59"/>
      <c r="B1114" s="59"/>
    </row>
    <row r="1115" spans="1:2" ht="15">
      <c r="A1115" s="59"/>
      <c r="B1115" s="59"/>
    </row>
    <row r="1116" spans="1:2" ht="15">
      <c r="A1116" s="59"/>
      <c r="B1116" s="59"/>
    </row>
    <row r="1117" spans="1:2" ht="15">
      <c r="A1117" s="59"/>
      <c r="B1117" s="59"/>
    </row>
    <row r="1118" spans="1:2" ht="15">
      <c r="A1118" s="59"/>
      <c r="B1118" s="59"/>
    </row>
    <row r="1119" spans="1:2" ht="15">
      <c r="A1119" s="59"/>
      <c r="B1119" s="59"/>
    </row>
    <row r="1120" spans="1:2" ht="15">
      <c r="A1120" s="59"/>
      <c r="B1120" s="59"/>
    </row>
    <row r="1121" spans="1:2" ht="15">
      <c r="A1121" s="59"/>
      <c r="B1121" s="59"/>
    </row>
    <row r="1122" spans="1:2" ht="15">
      <c r="A1122" s="59"/>
      <c r="B1122" s="59"/>
    </row>
    <row r="1123" spans="1:2" ht="15">
      <c r="A1123" s="59"/>
      <c r="B1123" s="59"/>
    </row>
    <row r="1124" spans="1:2" ht="15">
      <c r="A1124" s="59"/>
      <c r="B1124" s="59"/>
    </row>
    <row r="1125" spans="1:2" ht="15">
      <c r="A1125" s="59"/>
      <c r="B1125" s="59"/>
    </row>
    <row r="1126" spans="1:2" ht="15">
      <c r="A1126" s="59"/>
      <c r="B1126" s="59"/>
    </row>
    <row r="1127" spans="1:2" ht="15">
      <c r="A1127" s="59"/>
      <c r="B1127" s="59"/>
    </row>
    <row r="1128" spans="1:2" ht="15">
      <c r="A1128" s="59"/>
      <c r="B1128" s="59"/>
    </row>
    <row r="1129" spans="1:2" ht="15">
      <c r="A1129" s="59"/>
      <c r="B1129" s="59"/>
    </row>
    <row r="1130" spans="1:2" ht="15">
      <c r="A1130" s="59"/>
      <c r="B1130" s="59"/>
    </row>
    <row r="1131" spans="1:2" ht="15">
      <c r="A1131" s="59"/>
      <c r="B1131" s="59"/>
    </row>
    <row r="1132" spans="1:2" ht="15">
      <c r="A1132" s="59"/>
      <c r="B1132" s="59"/>
    </row>
    <row r="1133" spans="1:2" ht="15">
      <c r="A1133" s="59"/>
      <c r="B1133" s="59"/>
    </row>
    <row r="1134" spans="1:2" ht="15">
      <c r="A1134" s="59"/>
      <c r="B1134" s="59"/>
    </row>
    <row r="1135" spans="1:2" ht="15">
      <c r="A1135" s="59"/>
      <c r="B1135" s="59"/>
    </row>
    <row r="1136" spans="1:2" ht="15">
      <c r="A1136" s="59"/>
      <c r="B1136" s="59"/>
    </row>
    <row r="1137" spans="1:2" ht="15">
      <c r="A1137" s="59"/>
      <c r="B1137" s="59"/>
    </row>
    <row r="1138" spans="1:2" ht="15">
      <c r="A1138" s="59"/>
      <c r="B1138" s="59"/>
    </row>
    <row r="1139" spans="1:2" ht="15">
      <c r="A1139" s="59"/>
      <c r="B1139" s="59"/>
    </row>
    <row r="1140" spans="1:2" ht="15">
      <c r="A1140" s="59"/>
      <c r="B1140" s="59"/>
    </row>
    <row r="1141" spans="1:2" ht="15">
      <c r="A1141" s="59"/>
      <c r="B1141" s="59"/>
    </row>
    <row r="1142" spans="1:2" ht="15">
      <c r="A1142" s="59"/>
      <c r="B1142" s="59"/>
    </row>
    <row r="1143" spans="1:2" ht="15">
      <c r="A1143" s="59"/>
      <c r="B1143" s="59"/>
    </row>
    <row r="1144" spans="1:2" ht="15">
      <c r="A1144" s="59"/>
      <c r="B1144" s="59"/>
    </row>
    <row r="1145" spans="1:2" ht="15">
      <c r="A1145" s="59"/>
      <c r="B1145" s="59"/>
    </row>
    <row r="1146" spans="1:2" ht="15">
      <c r="A1146" s="59"/>
      <c r="B1146" s="59"/>
    </row>
    <row r="1147" spans="1:2" ht="15">
      <c r="A1147" s="59"/>
      <c r="B1147" s="59"/>
    </row>
    <row r="1148" spans="1:2" ht="15">
      <c r="A1148" s="59"/>
      <c r="B1148" s="59"/>
    </row>
    <row r="1149" spans="1:2" ht="15">
      <c r="A1149" s="59"/>
      <c r="B1149" s="59"/>
    </row>
    <row r="1150" spans="1:2" ht="15">
      <c r="A1150" s="59"/>
      <c r="B1150" s="59"/>
    </row>
    <row r="1151" spans="1:2" ht="15">
      <c r="A1151" s="59"/>
      <c r="B1151" s="59"/>
    </row>
    <row r="1152" spans="1:2" ht="15">
      <c r="A1152" s="59"/>
      <c r="B1152" s="59"/>
    </row>
    <row r="1153" spans="1:2" ht="15">
      <c r="A1153" s="59"/>
      <c r="B1153" s="59"/>
    </row>
    <row r="1154" spans="1:2" ht="15">
      <c r="A1154" s="59"/>
      <c r="B1154" s="59"/>
    </row>
    <row r="1155" spans="1:2" ht="15">
      <c r="A1155" s="59"/>
      <c r="B1155" s="59"/>
    </row>
    <row r="1156" spans="1:2" ht="15">
      <c r="A1156" s="59"/>
      <c r="B1156" s="59"/>
    </row>
    <row r="1157" spans="1:2" ht="15">
      <c r="A1157" s="59"/>
      <c r="B1157" s="59"/>
    </row>
    <row r="1158" spans="1:2" ht="15">
      <c r="A1158" s="59"/>
      <c r="B1158" s="59"/>
    </row>
    <row r="1159" spans="1:2" ht="15">
      <c r="A1159" s="59"/>
      <c r="B1159" s="59"/>
    </row>
    <row r="1160" spans="1:2" ht="15">
      <c r="A1160" s="59"/>
      <c r="B1160" s="59"/>
    </row>
    <row r="1161" spans="1:2" ht="15">
      <c r="A1161" s="59"/>
      <c r="B1161" s="59"/>
    </row>
    <row r="1162" spans="1:2" ht="15">
      <c r="A1162" s="59"/>
      <c r="B1162" s="59"/>
    </row>
    <row r="1163" spans="1:2" ht="15">
      <c r="A1163" s="59"/>
      <c r="B1163" s="59"/>
    </row>
    <row r="1164" spans="1:2" ht="15">
      <c r="A1164" s="59"/>
      <c r="B1164" s="59"/>
    </row>
    <row r="1165" spans="1:2" ht="15">
      <c r="A1165" s="59"/>
      <c r="B1165" s="59"/>
    </row>
    <row r="1166" spans="1:2" ht="15">
      <c r="A1166" s="59"/>
      <c r="B1166" s="59"/>
    </row>
    <row r="1167" spans="1:2" ht="15">
      <c r="A1167" s="59"/>
      <c r="B1167" s="59"/>
    </row>
    <row r="1168" spans="1:2" ht="15">
      <c r="A1168" s="59"/>
      <c r="B1168" s="59"/>
    </row>
    <row r="1169" spans="1:2" ht="15">
      <c r="A1169" s="59"/>
      <c r="B1169" s="59"/>
    </row>
    <row r="1170" spans="1:2" ht="15">
      <c r="A1170" s="59"/>
      <c r="B1170" s="59"/>
    </row>
    <row r="1171" spans="1:2" ht="15">
      <c r="A1171" s="59"/>
      <c r="B1171" s="59"/>
    </row>
    <row r="1172" spans="1:2" ht="15">
      <c r="A1172" s="59"/>
      <c r="B1172" s="59"/>
    </row>
    <row r="1173" spans="1:2" ht="15">
      <c r="A1173" s="59"/>
      <c r="B1173" s="59"/>
    </row>
    <row r="1174" spans="1:2" ht="15">
      <c r="A1174" s="59"/>
      <c r="B1174" s="59"/>
    </row>
    <row r="1175" spans="1:2" ht="15">
      <c r="A1175" s="59"/>
      <c r="B1175" s="59"/>
    </row>
    <row r="1176" spans="1:2" ht="15">
      <c r="A1176" s="59"/>
      <c r="B1176" s="59"/>
    </row>
    <row r="1177" spans="1:2" ht="15">
      <c r="A1177" s="59"/>
      <c r="B1177" s="59"/>
    </row>
    <row r="1178" spans="1:2" ht="15">
      <c r="A1178" s="59"/>
      <c r="B1178" s="59"/>
    </row>
    <row r="1179" spans="1:2" ht="15">
      <c r="A1179" s="59"/>
      <c r="B1179" s="59"/>
    </row>
    <row r="1180" spans="1:2" ht="15">
      <c r="A1180" s="59"/>
      <c r="B1180" s="59"/>
    </row>
    <row r="1181" spans="1:2" ht="15">
      <c r="A1181" s="59"/>
      <c r="B1181" s="59"/>
    </row>
    <row r="1182" spans="1:2" ht="15">
      <c r="A1182" s="59"/>
      <c r="B1182" s="59"/>
    </row>
    <row r="1183" spans="1:2" ht="15">
      <c r="A1183" s="59"/>
      <c r="B1183" s="59"/>
    </row>
    <row r="1184" spans="1:2" ht="15">
      <c r="A1184" s="59"/>
      <c r="B1184" s="59"/>
    </row>
    <row r="1185" spans="1:2" ht="15">
      <c r="A1185" s="59"/>
      <c r="B1185" s="59"/>
    </row>
    <row r="1186" spans="1:2" ht="15">
      <c r="A1186" s="59"/>
      <c r="B1186" s="59"/>
    </row>
    <row r="1187" spans="1:2" ht="15">
      <c r="A1187" s="59"/>
      <c r="B1187" s="59"/>
    </row>
    <row r="1188" spans="1:2" ht="15">
      <c r="A1188" s="59"/>
      <c r="B1188" s="59"/>
    </row>
    <row r="1189" spans="1:2" ht="15">
      <c r="A1189" s="59"/>
      <c r="B1189" s="59"/>
    </row>
    <row r="1190" spans="1:2" ht="15">
      <c r="A1190" s="59"/>
      <c r="B1190" s="59"/>
    </row>
    <row r="1191" spans="1:2" ht="15">
      <c r="A1191" s="59"/>
      <c r="B1191" s="59"/>
    </row>
    <row r="1192" spans="1:2" ht="15">
      <c r="A1192" s="59"/>
      <c r="B1192" s="59"/>
    </row>
    <row r="1193" spans="1:2" ht="15">
      <c r="A1193" s="59"/>
      <c r="B1193" s="59"/>
    </row>
    <row r="1194" spans="1:2" ht="15">
      <c r="A1194" s="59"/>
      <c r="B1194" s="59"/>
    </row>
    <row r="1195" spans="1:2" ht="15">
      <c r="A1195" s="59"/>
      <c r="B1195" s="59"/>
    </row>
    <row r="1196" spans="1:2" ht="15">
      <c r="A1196" s="59"/>
      <c r="B1196" s="59"/>
    </row>
    <row r="1197" spans="1:2" ht="15">
      <c r="A1197" s="59"/>
      <c r="B1197" s="59"/>
    </row>
    <row r="1198" spans="1:2" ht="15">
      <c r="A1198" s="59"/>
      <c r="B1198" s="59"/>
    </row>
    <row r="1199" spans="1:2" ht="15">
      <c r="A1199" s="59"/>
      <c r="B1199" s="59"/>
    </row>
    <row r="1200" spans="1:2" ht="15">
      <c r="A1200" s="59"/>
      <c r="B1200" s="59"/>
    </row>
    <row r="1201" spans="1:2" ht="15">
      <c r="A1201" s="59"/>
      <c r="B1201" s="59"/>
    </row>
    <row r="1202" spans="1:2" ht="15">
      <c r="A1202" s="59"/>
      <c r="B1202" s="59"/>
    </row>
    <row r="1203" spans="1:2" ht="15">
      <c r="A1203" s="59"/>
      <c r="B1203" s="59"/>
    </row>
    <row r="1204" spans="1:2" ht="15">
      <c r="A1204" s="59"/>
      <c r="B1204" s="59"/>
    </row>
    <row r="1205" spans="1:2" ht="15">
      <c r="A1205" s="59"/>
      <c r="B1205" s="59"/>
    </row>
    <row r="1206" spans="1:2" ht="15">
      <c r="A1206" s="59"/>
      <c r="B1206" s="59"/>
    </row>
    <row r="1207" spans="1:2" ht="15">
      <c r="A1207" s="59"/>
      <c r="B1207" s="59"/>
    </row>
    <row r="1208" spans="1:2" ht="15">
      <c r="A1208" s="59"/>
      <c r="B1208" s="59"/>
    </row>
    <row r="1209" spans="1:2" ht="15">
      <c r="A1209" s="59"/>
      <c r="B1209" s="59"/>
    </row>
    <row r="1210" spans="1:2" ht="15">
      <c r="A1210" s="59"/>
      <c r="B1210" s="59"/>
    </row>
    <row r="1211" spans="1:2" ht="15">
      <c r="A1211" s="59"/>
      <c r="B1211" s="59"/>
    </row>
    <row r="1212" spans="1:2" ht="15">
      <c r="A1212" s="59"/>
      <c r="B1212" s="59"/>
    </row>
    <row r="1213" spans="1:2" ht="15">
      <c r="A1213" s="59"/>
      <c r="B1213" s="59"/>
    </row>
    <row r="1214" spans="1:2" ht="15">
      <c r="A1214" s="59"/>
      <c r="B1214" s="59"/>
    </row>
    <row r="1215" spans="1:2" ht="15">
      <c r="A1215" s="59"/>
      <c r="B1215" s="59"/>
    </row>
    <row r="1216" spans="1:2" ht="15">
      <c r="A1216" s="59"/>
      <c r="B1216" s="59"/>
    </row>
    <row r="1217" spans="1:2" ht="15">
      <c r="A1217" s="59"/>
      <c r="B1217" s="59"/>
    </row>
    <row r="1218" spans="1:2" ht="15">
      <c r="A1218" s="59"/>
      <c r="B1218" s="59"/>
    </row>
    <row r="1219" spans="1:2" ht="15">
      <c r="A1219" s="59"/>
      <c r="B1219" s="59"/>
    </row>
    <row r="1220" spans="1:2" ht="15">
      <c r="A1220" s="59"/>
      <c r="B1220" s="59"/>
    </row>
    <row r="1221" spans="1:2" ht="15">
      <c r="A1221" s="59"/>
      <c r="B1221" s="59"/>
    </row>
    <row r="1222" spans="1:2" ht="15">
      <c r="A1222" s="59"/>
      <c r="B1222" s="59"/>
    </row>
    <row r="1223" spans="1:2" ht="15">
      <c r="A1223" s="59"/>
      <c r="B1223" s="59"/>
    </row>
    <row r="1224" spans="1:2" ht="15">
      <c r="A1224" s="59"/>
      <c r="B1224" s="59"/>
    </row>
    <row r="1225" spans="1:2" ht="15">
      <c r="A1225" s="59"/>
      <c r="B1225" s="59"/>
    </row>
    <row r="1226" spans="1:2" ht="15">
      <c r="A1226" s="59"/>
      <c r="B1226" s="59"/>
    </row>
    <row r="1227" spans="1:2" ht="15">
      <c r="A1227" s="59"/>
      <c r="B1227" s="59"/>
    </row>
    <row r="1228" spans="1:2" ht="15">
      <c r="A1228" s="59"/>
      <c r="B1228" s="59"/>
    </row>
    <row r="1229" spans="1:2" ht="15">
      <c r="A1229" s="59"/>
      <c r="B1229" s="59"/>
    </row>
    <row r="1230" spans="1:2" ht="15">
      <c r="A1230" s="59"/>
      <c r="B1230" s="59"/>
    </row>
    <row r="1231" spans="1:2" ht="15">
      <c r="A1231" s="59"/>
      <c r="B1231" s="59"/>
    </row>
    <row r="1232" spans="1:2" ht="15">
      <c r="A1232" s="59"/>
      <c r="B1232" s="59"/>
    </row>
    <row r="1233" spans="1:2" ht="15">
      <c r="A1233" s="59"/>
      <c r="B1233" s="59"/>
    </row>
    <row r="1234" spans="1:2" ht="15">
      <c r="A1234" s="59"/>
      <c r="B1234" s="59"/>
    </row>
    <row r="1235" spans="1:2" ht="15">
      <c r="A1235" s="59"/>
      <c r="B1235" s="59"/>
    </row>
    <row r="1236" spans="1:2" ht="15">
      <c r="A1236" s="59"/>
      <c r="B1236" s="59"/>
    </row>
    <row r="1237" spans="1:2" ht="15">
      <c r="A1237" s="59"/>
      <c r="B1237" s="59"/>
    </row>
    <row r="1238" spans="1:2" ht="15">
      <c r="A1238" s="59"/>
      <c r="B1238" s="59"/>
    </row>
    <row r="1239" spans="1:2" ht="15">
      <c r="A1239" s="59"/>
      <c r="B1239" s="59"/>
    </row>
    <row r="1240" spans="1:2" ht="15">
      <c r="A1240" s="59"/>
      <c r="B1240" s="59"/>
    </row>
    <row r="1241" spans="1:2" ht="15">
      <c r="A1241" s="59"/>
      <c r="B1241" s="59"/>
    </row>
    <row r="1242" spans="1:2" ht="15">
      <c r="A1242" s="59"/>
      <c r="B1242" s="59"/>
    </row>
    <row r="1243" spans="1:2" ht="15">
      <c r="A1243" s="59"/>
      <c r="B1243" s="59"/>
    </row>
    <row r="1244" spans="1:2" ht="15">
      <c r="A1244" s="59"/>
      <c r="B1244" s="59"/>
    </row>
    <row r="1245" spans="1:2" ht="15">
      <c r="A1245" s="59"/>
      <c r="B1245" s="59"/>
    </row>
    <row r="1246" spans="1:2" ht="15">
      <c r="A1246" s="59"/>
      <c r="B1246" s="59"/>
    </row>
    <row r="1247" spans="1:2" ht="15">
      <c r="A1247" s="59"/>
      <c r="B1247" s="59"/>
    </row>
    <row r="1248" spans="1:2" ht="15">
      <c r="A1248" s="59"/>
      <c r="B1248" s="59"/>
    </row>
    <row r="1249" spans="1:2" ht="15">
      <c r="A1249" s="59"/>
      <c r="B1249" s="59"/>
    </row>
    <row r="1250" spans="1:2" ht="15">
      <c r="A1250" s="59"/>
      <c r="B1250" s="59"/>
    </row>
    <row r="1251" spans="1:2" ht="15">
      <c r="A1251" s="59"/>
      <c r="B1251" s="59"/>
    </row>
    <row r="1252" spans="1:2" ht="15">
      <c r="A1252" s="59"/>
      <c r="B1252" s="59"/>
    </row>
    <row r="1253" spans="1:2" ht="15">
      <c r="A1253" s="59"/>
      <c r="B1253" s="59"/>
    </row>
    <row r="1254" spans="1:2" ht="15">
      <c r="A1254" s="59"/>
      <c r="B1254" s="59"/>
    </row>
    <row r="1255" spans="1:2" ht="15">
      <c r="A1255" s="59"/>
      <c r="B1255" s="59"/>
    </row>
    <row r="1256" spans="1:2" ht="15">
      <c r="A1256" s="59"/>
      <c r="B1256" s="59"/>
    </row>
    <row r="1257" spans="1:2" ht="15">
      <c r="A1257" s="59"/>
      <c r="B1257" s="59"/>
    </row>
    <row r="1258" spans="1:2" ht="15">
      <c r="A1258" s="59"/>
      <c r="B1258" s="59"/>
    </row>
    <row r="1259" spans="1:2" ht="15">
      <c r="A1259" s="59"/>
      <c r="B1259" s="59"/>
    </row>
    <row r="1260" spans="1:2" ht="15">
      <c r="A1260" s="59"/>
      <c r="B1260" s="59"/>
    </row>
    <row r="1261" spans="1:2" ht="15">
      <c r="A1261" s="59"/>
      <c r="B1261" s="59"/>
    </row>
    <row r="1262" spans="1:2" ht="15">
      <c r="A1262" s="59"/>
      <c r="B1262" s="59"/>
    </row>
    <row r="1263" spans="1:2" ht="15">
      <c r="A1263" s="59"/>
      <c r="B1263" s="59"/>
    </row>
    <row r="1264" spans="1:2" ht="15">
      <c r="A1264" s="59"/>
      <c r="B1264" s="59"/>
    </row>
    <row r="1265" spans="1:2" ht="15">
      <c r="A1265" s="59"/>
      <c r="B1265" s="59"/>
    </row>
    <row r="1266" spans="1:2" ht="15">
      <c r="A1266" s="59"/>
      <c r="B1266" s="59"/>
    </row>
    <row r="1267" spans="1:2" ht="15">
      <c r="A1267" s="59"/>
      <c r="B1267" s="59"/>
    </row>
    <row r="1268" spans="1:2" ht="15">
      <c r="A1268" s="59"/>
      <c r="B1268" s="59"/>
    </row>
    <row r="1269" spans="1:2" ht="15">
      <c r="A1269" s="59"/>
      <c r="B1269" s="59"/>
    </row>
    <row r="1270" spans="1:2" ht="15">
      <c r="A1270" s="59"/>
      <c r="B1270" s="59"/>
    </row>
    <row r="1271" spans="1:2" ht="15">
      <c r="A1271" s="59"/>
      <c r="B1271" s="59"/>
    </row>
    <row r="1272" spans="1:2" ht="15">
      <c r="A1272" s="59"/>
      <c r="B1272" s="59"/>
    </row>
    <row r="1273" spans="1:2" ht="15">
      <c r="A1273" s="59"/>
      <c r="B1273" s="59"/>
    </row>
    <row r="1274" spans="1:2" ht="15">
      <c r="A1274" s="59"/>
      <c r="B1274" s="59"/>
    </row>
    <row r="1275" spans="1:2" ht="15">
      <c r="A1275" s="59"/>
      <c r="B1275" s="59"/>
    </row>
    <row r="1276" spans="1:2" ht="15">
      <c r="A1276" s="59"/>
      <c r="B1276" s="59"/>
    </row>
    <row r="1277" spans="1:2" ht="15">
      <c r="A1277" s="59"/>
      <c r="B1277" s="59"/>
    </row>
    <row r="1278" spans="1:2" ht="15">
      <c r="A1278" s="59"/>
      <c r="B1278" s="59"/>
    </row>
    <row r="1279" spans="1:2" ht="15">
      <c r="A1279" s="59"/>
      <c r="B1279" s="59"/>
    </row>
    <row r="1280" spans="1:2" ht="15">
      <c r="A1280" s="59"/>
      <c r="B1280" s="59"/>
    </row>
    <row r="1281" spans="1:2" ht="15">
      <c r="A1281" s="59"/>
      <c r="B1281" s="59"/>
    </row>
    <row r="1282" spans="1:2" ht="15">
      <c r="A1282" s="59"/>
      <c r="B1282" s="59"/>
    </row>
    <row r="1283" spans="1:2" ht="15">
      <c r="A1283" s="59"/>
      <c r="B1283" s="59"/>
    </row>
    <row r="1284" spans="1:2" ht="15">
      <c r="A1284" s="59"/>
      <c r="B1284" s="59"/>
    </row>
    <row r="1285" spans="1:2" ht="15">
      <c r="A1285" s="59"/>
      <c r="B1285" s="59"/>
    </row>
    <row r="1286" spans="1:2" ht="15">
      <c r="A1286" s="59"/>
      <c r="B1286" s="59"/>
    </row>
    <row r="1287" spans="1:2" ht="15">
      <c r="A1287" s="59"/>
      <c r="B1287" s="59"/>
    </row>
    <row r="1288" spans="1:2" ht="15">
      <c r="A1288" s="59"/>
      <c r="B1288" s="59"/>
    </row>
    <row r="1289" spans="1:2" ht="15">
      <c r="A1289" s="59"/>
      <c r="B1289" s="59"/>
    </row>
    <row r="1290" spans="1:2" ht="15">
      <c r="A1290" s="59"/>
      <c r="B1290" s="59"/>
    </row>
    <row r="1291" spans="1:2" ht="15">
      <c r="A1291" s="59"/>
      <c r="B1291" s="59"/>
    </row>
    <row r="1292" spans="1:2" ht="15">
      <c r="A1292" s="59"/>
      <c r="B1292" s="59"/>
    </row>
    <row r="1293" spans="1:2" ht="15">
      <c r="A1293" s="59"/>
      <c r="B1293" s="59"/>
    </row>
    <row r="1294" spans="1:2" ht="15">
      <c r="A1294" s="59"/>
      <c r="B1294" s="59"/>
    </row>
    <row r="1295" spans="1:2" ht="15">
      <c r="A1295" s="59"/>
      <c r="B1295" s="59"/>
    </row>
    <row r="1296" spans="1:2" ht="15">
      <c r="A1296" s="59"/>
      <c r="B1296" s="59"/>
    </row>
    <row r="1297" spans="1:2" ht="15">
      <c r="A1297" s="59"/>
      <c r="B1297" s="59"/>
    </row>
    <row r="1298" spans="1:2" ht="15">
      <c r="A1298" s="59"/>
      <c r="B1298" s="59"/>
    </row>
    <row r="1299" spans="1:2" ht="15">
      <c r="A1299" s="59"/>
      <c r="B1299" s="59"/>
    </row>
    <row r="1300" spans="1:2" ht="15">
      <c r="A1300" s="59"/>
      <c r="B1300" s="59"/>
    </row>
    <row r="1301" spans="1:2" ht="15">
      <c r="A1301" s="59"/>
      <c r="B1301" s="59"/>
    </row>
    <row r="1302" spans="1:2" ht="15">
      <c r="A1302" s="59"/>
      <c r="B1302" s="59"/>
    </row>
    <row r="1303" spans="1:2" ht="15">
      <c r="A1303" s="59"/>
      <c r="B1303" s="59"/>
    </row>
    <row r="1304" spans="1:2" ht="15">
      <c r="A1304" s="59"/>
      <c r="B1304" s="59"/>
    </row>
    <row r="1305" spans="1:2" ht="15">
      <c r="A1305" s="59"/>
      <c r="B1305" s="59"/>
    </row>
    <row r="1306" spans="1:2" ht="15">
      <c r="A1306" s="59"/>
      <c r="B1306" s="59"/>
    </row>
    <row r="1307" spans="1:2" ht="15">
      <c r="A1307" s="59"/>
      <c r="B1307" s="59"/>
    </row>
    <row r="1308" spans="1:2" ht="15">
      <c r="A1308" s="59"/>
      <c r="B1308" s="59"/>
    </row>
    <row r="1309" spans="1:2" ht="15">
      <c r="A1309" s="59"/>
      <c r="B1309" s="59"/>
    </row>
    <row r="1310" spans="1:2" ht="15">
      <c r="A1310" s="59"/>
      <c r="B1310" s="59"/>
    </row>
    <row r="1311" spans="1:2" ht="15">
      <c r="A1311" s="59"/>
      <c r="B1311" s="59"/>
    </row>
    <row r="1312" spans="1:2" ht="15">
      <c r="A1312" s="59"/>
      <c r="B1312" s="59"/>
    </row>
    <row r="1313" spans="1:2" ht="15">
      <c r="A1313" s="59"/>
      <c r="B1313" s="59"/>
    </row>
    <row r="1314" spans="1:2" ht="15">
      <c r="A1314" s="59"/>
      <c r="B1314" s="59"/>
    </row>
    <row r="1315" spans="1:2" ht="15">
      <c r="A1315" s="59"/>
      <c r="B1315" s="59"/>
    </row>
    <row r="1316" spans="1:2" ht="15">
      <c r="A1316" s="59"/>
      <c r="B1316" s="59"/>
    </row>
    <row r="1317" spans="1:2" ht="15">
      <c r="A1317" s="59"/>
      <c r="B1317" s="59"/>
    </row>
    <row r="1318" spans="1:2" ht="15">
      <c r="A1318" s="59"/>
      <c r="B1318" s="59"/>
    </row>
    <row r="1319" spans="1:2" ht="15">
      <c r="A1319" s="59"/>
      <c r="B1319" s="59"/>
    </row>
    <row r="1320" spans="1:2" ht="15">
      <c r="A1320" s="59"/>
      <c r="B1320" s="59"/>
    </row>
    <row r="1321" spans="1:2" ht="15">
      <c r="A1321" s="59"/>
      <c r="B1321" s="59"/>
    </row>
    <row r="1322" spans="1:2" ht="15">
      <c r="A1322" s="59"/>
      <c r="B1322" s="59"/>
    </row>
    <row r="1323" spans="1:2" ht="15">
      <c r="A1323" s="59"/>
      <c r="B1323" s="59"/>
    </row>
    <row r="1324" spans="1:2" ht="15">
      <c r="A1324" s="59"/>
      <c r="B1324" s="59"/>
    </row>
    <row r="1325" spans="1:2" ht="15">
      <c r="A1325" s="59"/>
      <c r="B1325" s="59"/>
    </row>
    <row r="1326" spans="1:2" ht="15">
      <c r="A1326" s="59"/>
      <c r="B1326" s="59"/>
    </row>
    <row r="1327" spans="1:2" ht="15">
      <c r="A1327" s="59"/>
      <c r="B1327" s="59"/>
    </row>
    <row r="1328" spans="1:2" ht="15">
      <c r="A1328" s="59"/>
      <c r="B1328" s="59"/>
    </row>
    <row r="1329" spans="1:2" ht="15">
      <c r="A1329" s="59"/>
      <c r="B1329" s="59"/>
    </row>
    <row r="1330" spans="1:2" ht="15">
      <c r="A1330" s="59"/>
      <c r="B1330" s="59"/>
    </row>
    <row r="1331" spans="1:2" ht="15">
      <c r="A1331" s="59"/>
      <c r="B1331" s="59"/>
    </row>
    <row r="1332" spans="1:2" ht="15">
      <c r="A1332" s="59"/>
      <c r="B1332" s="59"/>
    </row>
    <row r="1333" spans="1:2" ht="15">
      <c r="A1333" s="59"/>
      <c r="B1333" s="59"/>
    </row>
    <row r="1334" spans="1:2" ht="15">
      <c r="A1334" s="59"/>
      <c r="B1334" s="59"/>
    </row>
    <row r="1335" spans="1:2" ht="15">
      <c r="A1335" s="59"/>
      <c r="B1335" s="59"/>
    </row>
    <row r="1336" spans="1:2" ht="15">
      <c r="A1336" s="59"/>
      <c r="B1336" s="59"/>
    </row>
    <row r="1337" spans="1:2" ht="15">
      <c r="A1337" s="59"/>
      <c r="B1337" s="59"/>
    </row>
    <row r="1338" spans="1:2" ht="15">
      <c r="A1338" s="59"/>
      <c r="B1338" s="59"/>
    </row>
    <row r="1339" spans="1:2" ht="15">
      <c r="A1339" s="59"/>
      <c r="B1339" s="59"/>
    </row>
    <row r="1340" spans="1:2" ht="15">
      <c r="A1340" s="59"/>
      <c r="B1340" s="59"/>
    </row>
    <row r="1341" spans="1:2" ht="15">
      <c r="A1341" s="59"/>
      <c r="B1341" s="59"/>
    </row>
    <row r="1342" spans="1:2" ht="15">
      <c r="A1342" s="59"/>
      <c r="B1342" s="59"/>
    </row>
    <row r="1343" spans="1:2" ht="15">
      <c r="A1343" s="59"/>
      <c r="B1343" s="59"/>
    </row>
    <row r="1344" spans="1:2" ht="15">
      <c r="A1344" s="59"/>
      <c r="B1344" s="59"/>
    </row>
    <row r="1345" spans="1:2" ht="15">
      <c r="A1345" s="59"/>
      <c r="B1345" s="59"/>
    </row>
    <row r="1346" spans="1:2" ht="15">
      <c r="A1346" s="59"/>
      <c r="B1346" s="59"/>
    </row>
    <row r="1347" spans="1:2" ht="15">
      <c r="A1347" s="59"/>
      <c r="B1347" s="59"/>
    </row>
    <row r="1348" spans="1:2" ht="15">
      <c r="A1348" s="59"/>
      <c r="B1348" s="59"/>
    </row>
    <row r="1349" spans="1:2" ht="15">
      <c r="A1349" s="59"/>
      <c r="B1349" s="59"/>
    </row>
    <row r="1350" spans="1:2" ht="15">
      <c r="A1350" s="59"/>
      <c r="B1350" s="59"/>
    </row>
    <row r="1351" spans="1:2" ht="15">
      <c r="A1351" s="59"/>
      <c r="B1351" s="59"/>
    </row>
    <row r="1352" spans="1:2" ht="15">
      <c r="A1352" s="59"/>
      <c r="B1352" s="59"/>
    </row>
    <row r="1353" spans="1:2" ht="15">
      <c r="A1353" s="59"/>
      <c r="B1353" s="59"/>
    </row>
    <row r="1354" spans="1:2" ht="15">
      <c r="A1354" s="59"/>
      <c r="B1354" s="59"/>
    </row>
    <row r="1355" spans="1:2" ht="15">
      <c r="A1355" s="59"/>
      <c r="B1355" s="59"/>
    </row>
    <row r="1356" spans="1:2" ht="15">
      <c r="A1356" s="59"/>
      <c r="B1356" s="59"/>
    </row>
    <row r="1357" spans="1:2" ht="15">
      <c r="A1357" s="59"/>
      <c r="B1357" s="59"/>
    </row>
    <row r="1358" spans="1:2" ht="15">
      <c r="A1358" s="59"/>
      <c r="B1358" s="59"/>
    </row>
    <row r="1359" spans="1:2" ht="15">
      <c r="A1359" s="59"/>
      <c r="B1359" s="59"/>
    </row>
    <row r="1360" spans="1:2" ht="15">
      <c r="A1360" s="59"/>
      <c r="B1360" s="59"/>
    </row>
    <row r="1361" spans="1:2" ht="15">
      <c r="A1361" s="59"/>
      <c r="B1361" s="59"/>
    </row>
    <row r="1362" spans="1:2" ht="15">
      <c r="A1362" s="59"/>
      <c r="B1362" s="59"/>
    </row>
    <row r="1363" spans="1:2" ht="15">
      <c r="A1363" s="59"/>
      <c r="B1363" s="59"/>
    </row>
    <row r="1364" spans="1:2" ht="15">
      <c r="A1364" s="59"/>
      <c r="B1364" s="59"/>
    </row>
    <row r="1365" spans="1:2" ht="15">
      <c r="A1365" s="59"/>
      <c r="B1365" s="59"/>
    </row>
    <row r="1366" spans="1:2" ht="15">
      <c r="A1366" s="59"/>
      <c r="B1366" s="59"/>
    </row>
    <row r="1367" spans="1:2" ht="15">
      <c r="A1367" s="59"/>
      <c r="B1367" s="59"/>
    </row>
    <row r="1368" spans="1:2" ht="15">
      <c r="A1368" s="59"/>
      <c r="B1368" s="59"/>
    </row>
    <row r="1369" spans="1:2" ht="15">
      <c r="A1369" s="59"/>
      <c r="B1369" s="59"/>
    </row>
    <row r="1370" spans="1:2" ht="15">
      <c r="A1370" s="59"/>
      <c r="B1370" s="59"/>
    </row>
    <row r="1371" spans="1:2" ht="15">
      <c r="A1371" s="59"/>
      <c r="B1371" s="59"/>
    </row>
    <row r="1372" spans="1:2" ht="15">
      <c r="A1372" s="59"/>
      <c r="B1372" s="59"/>
    </row>
    <row r="1373" spans="1:2" ht="15">
      <c r="A1373" s="59"/>
      <c r="B1373" s="59"/>
    </row>
    <row r="1374" spans="1:2" ht="15">
      <c r="A1374" s="59"/>
      <c r="B1374" s="59"/>
    </row>
    <row r="1375" spans="1:2" ht="15">
      <c r="A1375" s="59"/>
      <c r="B1375" s="59"/>
    </row>
    <row r="1376" spans="1:2" ht="15">
      <c r="A1376" s="59"/>
      <c r="B1376" s="59"/>
    </row>
    <row r="1377" spans="1:2" ht="15">
      <c r="A1377" s="59"/>
      <c r="B1377" s="59"/>
    </row>
    <row r="1378" spans="1:2" ht="15">
      <c r="A1378" s="59"/>
      <c r="B1378" s="59"/>
    </row>
    <row r="1379" spans="1:2" ht="15">
      <c r="A1379" s="59"/>
      <c r="B1379" s="59"/>
    </row>
    <row r="1380" spans="1:2" ht="15">
      <c r="A1380" s="59"/>
      <c r="B1380" s="59"/>
    </row>
    <row r="1381" spans="1:2" ht="15">
      <c r="A1381" s="59"/>
      <c r="B1381" s="59"/>
    </row>
    <row r="1382" spans="1:2" ht="15">
      <c r="A1382" s="59"/>
      <c r="B1382" s="59"/>
    </row>
    <row r="1383" spans="1:2" ht="15">
      <c r="A1383" s="59"/>
      <c r="B1383" s="59"/>
    </row>
    <row r="1384" spans="1:2" ht="15">
      <c r="A1384" s="59"/>
      <c r="B1384" s="59"/>
    </row>
    <row r="1385" spans="1:2" ht="15">
      <c r="A1385" s="59"/>
      <c r="B1385" s="59"/>
    </row>
    <row r="1386" spans="1:2" ht="15">
      <c r="A1386" s="59"/>
      <c r="B1386" s="59"/>
    </row>
    <row r="1387" spans="1:2" ht="15">
      <c r="A1387" s="59"/>
      <c r="B1387" s="59"/>
    </row>
    <row r="1388" spans="1:2" ht="15">
      <c r="A1388" s="59"/>
      <c r="B1388" s="59"/>
    </row>
    <row r="1389" spans="1:2" ht="15">
      <c r="A1389" s="59"/>
      <c r="B1389" s="59"/>
    </row>
    <row r="1390" spans="1:2" ht="15">
      <c r="A1390" s="59"/>
      <c r="B1390" s="59"/>
    </row>
    <row r="1391" spans="1:2" ht="15">
      <c r="A1391" s="59"/>
      <c r="B1391" s="59"/>
    </row>
    <row r="1392" spans="1:2" ht="15">
      <c r="A1392" s="59"/>
      <c r="B1392" s="59"/>
    </row>
    <row r="1393" spans="1:2" ht="15">
      <c r="A1393" s="59"/>
      <c r="B1393" s="59"/>
    </row>
    <row r="1394" spans="1:2" ht="15">
      <c r="A1394" s="59"/>
      <c r="B1394" s="59"/>
    </row>
    <row r="1395" spans="1:2" ht="15">
      <c r="A1395" s="59"/>
      <c r="B1395" s="59"/>
    </row>
    <row r="1396" spans="1:2" ht="15">
      <c r="A1396" s="59"/>
      <c r="B1396" s="59"/>
    </row>
    <row r="1397" spans="1:2" ht="15">
      <c r="A1397" s="59"/>
      <c r="B1397" s="59"/>
    </row>
    <row r="1398" spans="1:2" ht="15">
      <c r="A1398" s="59"/>
      <c r="B1398" s="59"/>
    </row>
    <row r="1399" spans="1:2" ht="15">
      <c r="A1399" s="59"/>
      <c r="B1399" s="59"/>
    </row>
    <row r="1400" spans="1:2" ht="15">
      <c r="A1400" s="59"/>
      <c r="B1400" s="59"/>
    </row>
    <row r="1401" spans="1:2" ht="15">
      <c r="A1401" s="59"/>
      <c r="B1401" s="59"/>
    </row>
    <row r="1402" spans="1:2" ht="15">
      <c r="A1402" s="59"/>
      <c r="B1402" s="59"/>
    </row>
    <row r="1403" spans="1:2" ht="15">
      <c r="A1403" s="59"/>
      <c r="B1403" s="59"/>
    </row>
  </sheetData>
  <mergeCells count="4">
    <mergeCell ref="A3:B3"/>
    <mergeCell ref="A4:B4"/>
    <mergeCell ref="A8:A9"/>
    <mergeCell ref="B8:B9"/>
  </mergeCells>
  <printOptions horizontalCentered="1"/>
  <pageMargins left="0.7874015748031497" right="0.7874015748031497" top="0.6" bottom="0.4330708661417323" header="0.1968503937007874" footer="0.1968503937007874"/>
  <pageSetup horizontalDpi="600" verticalDpi="600" orientation="portrait" paperSize="9" scale="89" r:id="rId1"/>
</worksheet>
</file>

<file path=xl/worksheets/sheet9.xml><?xml version="1.0" encoding="utf-8"?>
<worksheet xmlns="http://schemas.openxmlformats.org/spreadsheetml/2006/main" xmlns:r="http://schemas.openxmlformats.org/officeDocument/2006/relationships">
  <sheetPr>
    <tabColor indexed="43"/>
  </sheetPr>
  <dimension ref="A1:H33"/>
  <sheetViews>
    <sheetView workbookViewId="0" topLeftCell="A1">
      <selection activeCell="B62" sqref="B62"/>
    </sheetView>
  </sheetViews>
  <sheetFormatPr defaultColWidth="9.140625" defaultRowHeight="12.75"/>
  <cols>
    <col min="1" max="1" width="42.28125" style="176" customWidth="1"/>
    <col min="2" max="2" width="12.8515625" style="186" customWidth="1"/>
    <col min="3" max="4" width="12.57421875" style="186" customWidth="1"/>
    <col min="5" max="5" width="13.00390625" style="186" customWidth="1"/>
    <col min="6" max="6" width="11.8515625" style="186" customWidth="1"/>
    <col min="7" max="7" width="11.7109375" style="186" customWidth="1"/>
    <col min="8" max="8" width="12.28125" style="186" customWidth="1"/>
    <col min="9" max="16384" width="9.140625" style="176" customWidth="1"/>
  </cols>
  <sheetData>
    <row r="1" spans="7:8" ht="15">
      <c r="G1" s="1507" t="s">
        <v>1803</v>
      </c>
      <c r="H1" s="1507"/>
    </row>
    <row r="2" spans="7:8" ht="15">
      <c r="G2" s="340"/>
      <c r="H2" s="340"/>
    </row>
    <row r="3" spans="1:8" ht="15">
      <c r="A3" s="1508" t="s">
        <v>1635</v>
      </c>
      <c r="B3" s="1508"/>
      <c r="C3" s="1508"/>
      <c r="D3" s="1508"/>
      <c r="E3" s="1508"/>
      <c r="F3" s="1508"/>
      <c r="G3" s="1508"/>
      <c r="H3" s="1508"/>
    </row>
    <row r="4" spans="1:8" ht="15">
      <c r="A4" s="1508" t="s">
        <v>1623</v>
      </c>
      <c r="B4" s="1508"/>
      <c r="C4" s="1508"/>
      <c r="D4" s="1508"/>
      <c r="E4" s="1508"/>
      <c r="F4" s="1508"/>
      <c r="G4" s="1508"/>
      <c r="H4" s="1508"/>
    </row>
    <row r="5" spans="1:8" ht="15">
      <c r="A5" s="338"/>
      <c r="B5" s="338"/>
      <c r="C5" s="338"/>
      <c r="D5" s="338"/>
      <c r="E5" s="338"/>
      <c r="F5" s="338"/>
      <c r="G5" s="338"/>
      <c r="H5" s="338"/>
    </row>
    <row r="6" spans="1:7" ht="15">
      <c r="A6" s="338"/>
      <c r="B6" s="341"/>
      <c r="C6" s="341"/>
      <c r="D6" s="341"/>
      <c r="E6" s="341"/>
      <c r="F6" s="341"/>
      <c r="G6" s="341"/>
    </row>
    <row r="7" ht="15">
      <c r="H7" s="340" t="s">
        <v>44</v>
      </c>
    </row>
    <row r="8" spans="1:8" ht="15" customHeight="1">
      <c r="A8" s="1513" t="s">
        <v>1354</v>
      </c>
      <c r="B8" s="1511" t="s">
        <v>32</v>
      </c>
      <c r="C8" s="1511" t="s">
        <v>1792</v>
      </c>
      <c r="D8" s="1511" t="s">
        <v>1613</v>
      </c>
      <c r="E8" s="1511" t="s">
        <v>1355</v>
      </c>
      <c r="F8" s="1511" t="s">
        <v>1356</v>
      </c>
      <c r="G8" s="1511" t="s">
        <v>1357</v>
      </c>
      <c r="H8" s="1509" t="s">
        <v>1561</v>
      </c>
    </row>
    <row r="9" spans="1:8" ht="48" customHeight="1">
      <c r="A9" s="1514"/>
      <c r="B9" s="1512"/>
      <c r="C9" s="1512"/>
      <c r="D9" s="1512"/>
      <c r="E9" s="1512"/>
      <c r="F9" s="1512"/>
      <c r="G9" s="1512"/>
      <c r="H9" s="1510"/>
    </row>
    <row r="10" spans="1:8" ht="51.75" customHeight="1">
      <c r="A10" s="701" t="s">
        <v>1608</v>
      </c>
      <c r="B10" s="211">
        <v>1919</v>
      </c>
      <c r="C10" s="211"/>
      <c r="D10" s="211"/>
      <c r="E10" s="211"/>
      <c r="F10" s="211">
        <v>557</v>
      </c>
      <c r="G10" s="211">
        <v>58</v>
      </c>
      <c r="H10" s="594">
        <f>SUM(B10:G10)</f>
        <v>2534</v>
      </c>
    </row>
    <row r="11" spans="1:8" ht="30.75" customHeight="1">
      <c r="A11" s="213" t="s">
        <v>1590</v>
      </c>
      <c r="B11" s="193">
        <v>511</v>
      </c>
      <c r="C11" s="193"/>
      <c r="D11" s="193">
        <v>201</v>
      </c>
      <c r="E11" s="193"/>
      <c r="F11" s="193">
        <v>206</v>
      </c>
      <c r="G11" s="193">
        <v>21</v>
      </c>
      <c r="H11" s="595">
        <f aca="true" t="shared" si="0" ref="H11:H32">SUM(B11:G11)</f>
        <v>939</v>
      </c>
    </row>
    <row r="12" spans="1:8" ht="21.75" customHeight="1">
      <c r="A12" s="49" t="s">
        <v>52</v>
      </c>
      <c r="B12" s="193">
        <v>266</v>
      </c>
      <c r="C12" s="193"/>
      <c r="D12" s="193"/>
      <c r="E12" s="193"/>
      <c r="F12" s="193">
        <v>77</v>
      </c>
      <c r="G12" s="193">
        <v>8</v>
      </c>
      <c r="H12" s="595">
        <f t="shared" si="0"/>
        <v>351</v>
      </c>
    </row>
    <row r="13" spans="1:8" ht="21.75" customHeight="1">
      <c r="A13" s="778" t="s">
        <v>357</v>
      </c>
      <c r="B13" s="193">
        <v>422</v>
      </c>
      <c r="C13" s="193"/>
      <c r="D13" s="193">
        <v>197</v>
      </c>
      <c r="E13" s="193"/>
      <c r="F13" s="193">
        <v>180</v>
      </c>
      <c r="G13" s="193">
        <v>19</v>
      </c>
      <c r="H13" s="595">
        <f t="shared" si="0"/>
        <v>818</v>
      </c>
    </row>
    <row r="14" spans="1:8" ht="21.75" customHeight="1">
      <c r="A14" s="49" t="s">
        <v>1668</v>
      </c>
      <c r="B14" s="193">
        <v>311</v>
      </c>
      <c r="C14" s="193"/>
      <c r="D14" s="193">
        <v>141</v>
      </c>
      <c r="E14" s="193"/>
      <c r="F14" s="193">
        <v>131</v>
      </c>
      <c r="G14" s="193">
        <v>14</v>
      </c>
      <c r="H14" s="595">
        <f t="shared" si="0"/>
        <v>597</v>
      </c>
    </row>
    <row r="15" spans="1:8" ht="21.75" customHeight="1">
      <c r="A15" s="49" t="s">
        <v>1669</v>
      </c>
      <c r="B15" s="193">
        <v>301</v>
      </c>
      <c r="C15" s="193"/>
      <c r="D15" s="193">
        <v>163</v>
      </c>
      <c r="E15" s="193"/>
      <c r="F15" s="193">
        <v>135</v>
      </c>
      <c r="G15" s="193">
        <v>14</v>
      </c>
      <c r="H15" s="595">
        <f t="shared" si="0"/>
        <v>613</v>
      </c>
    </row>
    <row r="16" spans="1:8" ht="30" customHeight="1">
      <c r="A16" s="330" t="s">
        <v>1818</v>
      </c>
      <c r="B16" s="193">
        <v>378</v>
      </c>
      <c r="C16" s="193"/>
      <c r="D16" s="193">
        <v>143</v>
      </c>
      <c r="E16" s="193"/>
      <c r="F16" s="193">
        <v>151</v>
      </c>
      <c r="G16" s="193">
        <v>16</v>
      </c>
      <c r="H16" s="595">
        <f t="shared" si="0"/>
        <v>688</v>
      </c>
    </row>
    <row r="17" spans="1:8" ht="21.75" customHeight="1">
      <c r="A17" s="49" t="s">
        <v>1670</v>
      </c>
      <c r="B17" s="193">
        <v>301</v>
      </c>
      <c r="C17" s="193"/>
      <c r="D17" s="193">
        <v>68</v>
      </c>
      <c r="E17" s="193"/>
      <c r="F17" s="193">
        <v>107</v>
      </c>
      <c r="G17" s="193">
        <v>11</v>
      </c>
      <c r="H17" s="595">
        <f t="shared" si="0"/>
        <v>487</v>
      </c>
    </row>
    <row r="18" spans="1:8" ht="21.75" customHeight="1">
      <c r="A18" s="49" t="s">
        <v>213</v>
      </c>
      <c r="B18" s="193">
        <v>310</v>
      </c>
      <c r="C18" s="193"/>
      <c r="D18" s="193">
        <v>155</v>
      </c>
      <c r="E18" s="193"/>
      <c r="F18" s="193">
        <v>135</v>
      </c>
      <c r="G18" s="193">
        <v>14</v>
      </c>
      <c r="H18" s="595">
        <f t="shared" si="0"/>
        <v>614</v>
      </c>
    </row>
    <row r="19" spans="1:8" ht="30" customHeight="1">
      <c r="A19" s="213" t="s">
        <v>87</v>
      </c>
      <c r="B19" s="193">
        <v>589</v>
      </c>
      <c r="C19" s="193"/>
      <c r="D19" s="193">
        <v>239</v>
      </c>
      <c r="E19" s="193"/>
      <c r="F19" s="193">
        <v>240</v>
      </c>
      <c r="G19" s="193">
        <v>25</v>
      </c>
      <c r="H19" s="595">
        <f t="shared" si="0"/>
        <v>1093</v>
      </c>
    </row>
    <row r="20" spans="1:8" ht="65.25" customHeight="1">
      <c r="A20" s="213" t="s">
        <v>359</v>
      </c>
      <c r="B20" s="193">
        <v>504</v>
      </c>
      <c r="C20" s="193"/>
      <c r="D20" s="193">
        <v>68</v>
      </c>
      <c r="E20" s="193"/>
      <c r="F20" s="193">
        <v>166</v>
      </c>
      <c r="G20" s="193">
        <v>17</v>
      </c>
      <c r="H20" s="595">
        <f t="shared" si="0"/>
        <v>755</v>
      </c>
    </row>
    <row r="21" spans="1:8" ht="30" customHeight="1">
      <c r="A21" s="213" t="s">
        <v>1319</v>
      </c>
      <c r="B21" s="193">
        <v>780</v>
      </c>
      <c r="C21" s="193"/>
      <c r="D21" s="193">
        <v>295</v>
      </c>
      <c r="E21" s="193"/>
      <c r="F21" s="193">
        <v>312</v>
      </c>
      <c r="G21" s="193">
        <v>32</v>
      </c>
      <c r="H21" s="595">
        <f t="shared" si="0"/>
        <v>1419</v>
      </c>
    </row>
    <row r="22" spans="1:8" ht="21.75" customHeight="1">
      <c r="A22" s="778" t="s">
        <v>986</v>
      </c>
      <c r="B22" s="193">
        <v>647</v>
      </c>
      <c r="C22" s="193"/>
      <c r="D22" s="193">
        <v>257</v>
      </c>
      <c r="E22" s="193"/>
      <c r="F22" s="193">
        <v>262</v>
      </c>
      <c r="G22" s="193">
        <v>27</v>
      </c>
      <c r="H22" s="595">
        <f t="shared" si="0"/>
        <v>1193</v>
      </c>
    </row>
    <row r="23" spans="1:8" ht="21.75" customHeight="1">
      <c r="A23" s="336" t="s">
        <v>384</v>
      </c>
      <c r="B23" s="193">
        <v>371</v>
      </c>
      <c r="C23" s="193"/>
      <c r="D23" s="193">
        <v>178</v>
      </c>
      <c r="E23" s="193">
        <v>738</v>
      </c>
      <c r="F23" s="193">
        <v>373</v>
      </c>
      <c r="G23" s="193">
        <v>39</v>
      </c>
      <c r="H23" s="595">
        <f t="shared" si="0"/>
        <v>1699</v>
      </c>
    </row>
    <row r="24" spans="1:8" ht="21.75" customHeight="1">
      <c r="A24" s="336" t="s">
        <v>385</v>
      </c>
      <c r="B24" s="193">
        <v>397</v>
      </c>
      <c r="C24" s="193"/>
      <c r="D24" s="193">
        <v>170</v>
      </c>
      <c r="E24" s="193">
        <v>742</v>
      </c>
      <c r="F24" s="193">
        <v>380</v>
      </c>
      <c r="G24" s="193">
        <v>39</v>
      </c>
      <c r="H24" s="595">
        <f t="shared" si="0"/>
        <v>1728</v>
      </c>
    </row>
    <row r="25" spans="1:8" ht="21.75" customHeight="1">
      <c r="A25" s="213" t="s">
        <v>55</v>
      </c>
      <c r="B25" s="193">
        <v>379</v>
      </c>
      <c r="C25" s="193"/>
      <c r="D25" s="193">
        <v>190</v>
      </c>
      <c r="E25" s="193">
        <v>1211</v>
      </c>
      <c r="F25" s="193">
        <v>516</v>
      </c>
      <c r="G25" s="193">
        <v>53</v>
      </c>
      <c r="H25" s="595">
        <f t="shared" si="0"/>
        <v>2349</v>
      </c>
    </row>
    <row r="26" spans="1:8" ht="21.75" customHeight="1">
      <c r="A26" s="213" t="s">
        <v>987</v>
      </c>
      <c r="B26" s="193">
        <v>572</v>
      </c>
      <c r="C26" s="193"/>
      <c r="D26" s="193">
        <v>250</v>
      </c>
      <c r="E26" s="193">
        <v>1087</v>
      </c>
      <c r="F26" s="193">
        <v>554</v>
      </c>
      <c r="G26" s="193">
        <v>57</v>
      </c>
      <c r="H26" s="595">
        <f t="shared" si="0"/>
        <v>2520</v>
      </c>
    </row>
    <row r="27" spans="1:8" ht="34.5" customHeight="1">
      <c r="A27" s="534" t="s">
        <v>1610</v>
      </c>
      <c r="B27" s="193">
        <v>1969</v>
      </c>
      <c r="C27" s="193"/>
      <c r="D27" s="193">
        <v>880</v>
      </c>
      <c r="E27" s="193">
        <v>8202</v>
      </c>
      <c r="F27" s="193">
        <v>3205</v>
      </c>
      <c r="G27" s="193">
        <v>332</v>
      </c>
      <c r="H27" s="595">
        <f t="shared" si="0"/>
        <v>14588</v>
      </c>
    </row>
    <row r="28" spans="1:8" ht="30.75" customHeight="1">
      <c r="A28" s="779" t="s">
        <v>1611</v>
      </c>
      <c r="B28" s="193">
        <v>1498</v>
      </c>
      <c r="C28" s="193"/>
      <c r="D28" s="193">
        <v>732</v>
      </c>
      <c r="E28" s="193">
        <v>6016</v>
      </c>
      <c r="F28" s="193">
        <v>2391</v>
      </c>
      <c r="G28" s="193">
        <v>246</v>
      </c>
      <c r="H28" s="595">
        <f t="shared" si="0"/>
        <v>10883</v>
      </c>
    </row>
    <row r="29" spans="1:8" ht="21.75" customHeight="1">
      <c r="A29" s="336" t="s">
        <v>386</v>
      </c>
      <c r="B29" s="193">
        <v>447</v>
      </c>
      <c r="C29" s="193"/>
      <c r="D29" s="193"/>
      <c r="E29" s="193"/>
      <c r="F29" s="193">
        <v>129</v>
      </c>
      <c r="G29" s="193">
        <v>13</v>
      </c>
      <c r="H29" s="595">
        <f t="shared" si="0"/>
        <v>589</v>
      </c>
    </row>
    <row r="30" spans="1:8" ht="21.75" customHeight="1">
      <c r="A30" s="337" t="s">
        <v>340</v>
      </c>
      <c r="B30" s="199">
        <v>255</v>
      </c>
      <c r="C30" s="199"/>
      <c r="D30" s="199"/>
      <c r="E30" s="199"/>
      <c r="F30" s="193">
        <v>73</v>
      </c>
      <c r="G30" s="193">
        <v>8</v>
      </c>
      <c r="H30" s="596">
        <f t="shared" si="0"/>
        <v>336</v>
      </c>
    </row>
    <row r="31" spans="1:8" ht="30">
      <c r="A31" s="336" t="s">
        <v>1793</v>
      </c>
      <c r="B31" s="193"/>
      <c r="C31" s="193">
        <v>819</v>
      </c>
      <c r="D31" s="193"/>
      <c r="E31" s="193"/>
      <c r="F31" s="193">
        <v>238</v>
      </c>
      <c r="G31" s="193">
        <v>25</v>
      </c>
      <c r="H31" s="596">
        <f t="shared" si="0"/>
        <v>1082</v>
      </c>
    </row>
    <row r="32" spans="1:8" ht="30">
      <c r="A32" s="556" t="s">
        <v>1794</v>
      </c>
      <c r="B32" s="521"/>
      <c r="C32" s="521">
        <v>221</v>
      </c>
      <c r="D32" s="521"/>
      <c r="E32" s="521"/>
      <c r="F32" s="521">
        <v>64</v>
      </c>
      <c r="G32" s="521">
        <v>7</v>
      </c>
      <c r="H32" s="596">
        <f t="shared" si="0"/>
        <v>292</v>
      </c>
    </row>
    <row r="33" spans="1:8" ht="34.5" customHeight="1">
      <c r="A33" s="339" t="s">
        <v>923</v>
      </c>
      <c r="B33" s="535">
        <f aca="true" t="shared" si="1" ref="B33:H33">SUM(B10:B32)</f>
        <v>13127</v>
      </c>
      <c r="C33" s="535">
        <f t="shared" si="1"/>
        <v>1040</v>
      </c>
      <c r="D33" s="535">
        <f t="shared" si="1"/>
        <v>4327</v>
      </c>
      <c r="E33" s="535">
        <f t="shared" si="1"/>
        <v>17996</v>
      </c>
      <c r="F33" s="535">
        <f t="shared" si="1"/>
        <v>10582</v>
      </c>
      <c r="G33" s="535">
        <f t="shared" si="1"/>
        <v>1095</v>
      </c>
      <c r="H33" s="536">
        <f t="shared" si="1"/>
        <v>48167</v>
      </c>
    </row>
  </sheetData>
  <mergeCells count="11">
    <mergeCell ref="C8:C9"/>
    <mergeCell ref="G1:H1"/>
    <mergeCell ref="A3:H3"/>
    <mergeCell ref="A4:H4"/>
    <mergeCell ref="H8:H9"/>
    <mergeCell ref="G8:G9"/>
    <mergeCell ref="B8:B9"/>
    <mergeCell ref="D8:D9"/>
    <mergeCell ref="E8:E9"/>
    <mergeCell ref="F8:F9"/>
    <mergeCell ref="A8:A9"/>
  </mergeCells>
  <printOptions horizontalCentered="1"/>
  <pageMargins left="0.58" right="0.2362204724409449" top="0.94" bottom="0.29" header="0.44" footer="0.21"/>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Dalocsáné Terenyei Ágnes</dc:creator>
  <cp:keywords/>
  <dc:description/>
  <cp:lastModifiedBy>Farkas Nikoletta</cp:lastModifiedBy>
  <cp:lastPrinted>2010-01-19T08:20:24Z</cp:lastPrinted>
  <dcterms:created xsi:type="dcterms:W3CDTF">2006-12-25T07:39:15Z</dcterms:created>
  <dcterms:modified xsi:type="dcterms:W3CDTF">2010-01-19T15:04:27Z</dcterms:modified>
  <cp:category/>
  <cp:version/>
  <cp:contentType/>
  <cp:contentStatus/>
</cp:coreProperties>
</file>